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20" windowHeight="10110" activeTab="4"/>
  </bookViews>
  <sheets>
    <sheet name="заявки" sheetId="1" r:id="rId1"/>
    <sheet name="регистрация" sheetId="2" r:id="rId2"/>
    <sheet name="бланк_кваля" sheetId="3" r:id="rId3"/>
    <sheet name="квалификация" sheetId="4" r:id="rId4"/>
    <sheet name="TOP 32_OK" sheetId="5" r:id="rId5"/>
  </sheets>
  <definedNames>
    <definedName name="_xlnm._FilterDatabase" localSheetId="1" hidden="1">'регистрация'!$A$8:$I$52</definedName>
  </definedNames>
  <calcPr fullCalcOnLoad="1"/>
</workbook>
</file>

<file path=xl/sharedStrings.xml><?xml version="1.0" encoding="utf-8"?>
<sst xmlns="http://schemas.openxmlformats.org/spreadsheetml/2006/main" count="1039" uniqueCount="345">
  <si>
    <t>Имя</t>
  </si>
  <si>
    <t>Команда</t>
  </si>
  <si>
    <t>Страна, город</t>
  </si>
  <si>
    <t>Мощность</t>
  </si>
  <si>
    <t>Телефон</t>
  </si>
  <si>
    <t xml:space="preserve">Gvido </t>
  </si>
  <si>
    <t>ELKSNIS</t>
  </si>
  <si>
    <t>Гвидо ЭЛКСНИС</t>
  </si>
  <si>
    <t>LVA</t>
  </si>
  <si>
    <t>CoolRace</t>
  </si>
  <si>
    <t>Latvia, Riga</t>
  </si>
  <si>
    <t>BMW 328 Turbo</t>
  </si>
  <si>
    <t>505hp 700nm</t>
  </si>
  <si>
    <t>371-29197514</t>
  </si>
  <si>
    <t xml:space="preserve">Александр </t>
  </si>
  <si>
    <t xml:space="preserve">ГРИНЧУК </t>
  </si>
  <si>
    <t xml:space="preserve">Александр ГРИНЧУК </t>
  </si>
  <si>
    <t>UKR</t>
  </si>
  <si>
    <t>D.Project Drift Team</t>
  </si>
  <si>
    <t>Ukraine, Odessa</t>
  </si>
  <si>
    <t>Nissan 350Z</t>
  </si>
  <si>
    <t>430 л.с., 550 Нм</t>
  </si>
  <si>
    <t>380-503369213</t>
  </si>
  <si>
    <t xml:space="preserve">Evaldas </t>
  </si>
  <si>
    <t>KOVALENKA</t>
  </si>
  <si>
    <t>Эвалдас КОВАЛЕНКА</t>
  </si>
  <si>
    <t>LTU</t>
  </si>
  <si>
    <t>D1Sport</t>
  </si>
  <si>
    <t>Lithuania, Vilnius</t>
  </si>
  <si>
    <t>Nissan PS13 Silvia</t>
  </si>
  <si>
    <t>400hp</t>
  </si>
  <si>
    <t xml:space="preserve">Gatis </t>
  </si>
  <si>
    <t>LAPANS</t>
  </si>
  <si>
    <t>Гатис ЛАПАНС</t>
  </si>
  <si>
    <t>Lak-y racing team</t>
  </si>
  <si>
    <t>BMW</t>
  </si>
  <si>
    <t>500HP</t>
  </si>
  <si>
    <t>371-29554124</t>
  </si>
  <si>
    <t xml:space="preserve">Pawel </t>
  </si>
  <si>
    <t>TRELA</t>
  </si>
  <si>
    <t>Павел ТРЕЛА</t>
  </si>
  <si>
    <t>POL</t>
  </si>
  <si>
    <t>Asus Drift Team</t>
  </si>
  <si>
    <t>Poland</t>
  </si>
  <si>
    <t>Nissan 200sx</t>
  </si>
  <si>
    <t>540hp</t>
  </si>
  <si>
    <t xml:space="preserve">Juha </t>
  </si>
  <si>
    <t>RINTANEN</t>
  </si>
  <si>
    <t>Юха РИНТАНЕН</t>
  </si>
  <si>
    <t>FIN</t>
  </si>
  <si>
    <t>Juha Rintanen Drift Team</t>
  </si>
  <si>
    <t>Finland, Hämeenlinna</t>
  </si>
  <si>
    <t>Nissan S14a - 2JZ-GTE</t>
  </si>
  <si>
    <t>700hp</t>
  </si>
  <si>
    <t xml:space="preserve">Jakub </t>
  </si>
  <si>
    <t>PRZYGONSKI</t>
  </si>
  <si>
    <t>Якуб ПШЫГОНЬСКИ</t>
  </si>
  <si>
    <t>OrlenTeam</t>
  </si>
  <si>
    <t>Toyota Corolla AE86</t>
  </si>
  <si>
    <t>420hp</t>
  </si>
  <si>
    <t xml:space="preserve">Феликс </t>
  </si>
  <si>
    <t xml:space="preserve">БЕКЕРМАН </t>
  </si>
  <si>
    <t xml:space="preserve">Феликс БЕКЕРМАН </t>
  </si>
  <si>
    <t>RUS</t>
  </si>
  <si>
    <t>Пит Стоп дрифт СПБ</t>
  </si>
  <si>
    <t>Russia, St.-Petersburg</t>
  </si>
  <si>
    <t>Subaru Impreza</t>
  </si>
  <si>
    <t>7-916-7135122</t>
  </si>
  <si>
    <t xml:space="preserve">Денис </t>
  </si>
  <si>
    <t xml:space="preserve">ЛИСИЧЕНОК </t>
  </si>
  <si>
    <t xml:space="preserve">Денис ЛИСИЧЕНОК </t>
  </si>
  <si>
    <t>Liman Orange</t>
  </si>
  <si>
    <t>Ukraine, Kiev</t>
  </si>
  <si>
    <t>Nissan S14 Orange</t>
  </si>
  <si>
    <t>440hp</t>
  </si>
  <si>
    <t>380-674666964</t>
  </si>
  <si>
    <t xml:space="preserve">ЧИТИПАХОВЯН </t>
  </si>
  <si>
    <t xml:space="preserve">Феликс ЧИТИПАХОВЯН </t>
  </si>
  <si>
    <t>Evil Empire</t>
  </si>
  <si>
    <t>Toyota Supra</t>
  </si>
  <si>
    <t>504 л.с</t>
  </si>
  <si>
    <t>7-911-0999759</t>
  </si>
  <si>
    <t xml:space="preserve">Тимофей </t>
  </si>
  <si>
    <t xml:space="preserve">КОШАРНЫЙ </t>
  </si>
  <si>
    <t xml:space="preserve">Тимофей КОШАРНЫЙ </t>
  </si>
  <si>
    <t>Drift Garage</t>
  </si>
  <si>
    <t>Nissan 200SX S14,5</t>
  </si>
  <si>
    <t>480hp</t>
  </si>
  <si>
    <t>7-921-8731757</t>
  </si>
  <si>
    <t>Tengku Djan</t>
  </si>
  <si>
    <t xml:space="preserve">LEY </t>
  </si>
  <si>
    <t>Tengku Djan Ley</t>
  </si>
  <si>
    <t>MY</t>
  </si>
  <si>
    <t>FXOpen-Bridgestone</t>
  </si>
  <si>
    <t>Malaysia, Kuala-Lumpur</t>
  </si>
  <si>
    <t>Nissan Z350</t>
  </si>
  <si>
    <t>450hp</t>
  </si>
  <si>
    <t xml:space="preserve">Никита </t>
  </si>
  <si>
    <t xml:space="preserve">ШИКОВ </t>
  </si>
  <si>
    <t xml:space="preserve">Никита ШИКОВ </t>
  </si>
  <si>
    <t>Team TSPower Bridgestone</t>
  </si>
  <si>
    <t>Russia, Moscow</t>
  </si>
  <si>
    <t>Toyota Altezza</t>
  </si>
  <si>
    <t>400 h.p.</t>
  </si>
  <si>
    <t>7-926-5727865</t>
  </si>
  <si>
    <t xml:space="preserve">Олег </t>
  </si>
  <si>
    <t xml:space="preserve">ЦАПЛИК </t>
  </si>
  <si>
    <t xml:space="preserve">Олег ЦАПЛИК </t>
  </si>
  <si>
    <t>Nissan Silvia S15</t>
  </si>
  <si>
    <t>420 лс</t>
  </si>
  <si>
    <t>7-911-2355332</t>
  </si>
  <si>
    <t xml:space="preserve">Kastytis </t>
  </si>
  <si>
    <t>ALEKNA</t>
  </si>
  <si>
    <t>Кастутис АЛЕКНА</t>
  </si>
  <si>
    <t>Nissan S14a Silvia</t>
  </si>
  <si>
    <t xml:space="preserve">Ivo </t>
  </si>
  <si>
    <t>CĪRULIS</t>
  </si>
  <si>
    <t>Ivo CĪRULIS</t>
  </si>
  <si>
    <t>BMW E30</t>
  </si>
  <si>
    <t>500+hp</t>
  </si>
  <si>
    <t>371-26333731</t>
  </si>
  <si>
    <t xml:space="preserve">Виталий </t>
  </si>
  <si>
    <t xml:space="preserve">ПОЛИЩУК </t>
  </si>
  <si>
    <t xml:space="preserve">Виталий ПОЛИЩУК </t>
  </si>
  <si>
    <t>PRO-service drift team</t>
  </si>
  <si>
    <t>280hp</t>
  </si>
  <si>
    <t>8-916-3646474</t>
  </si>
  <si>
    <t xml:space="preserve">Георгий </t>
  </si>
  <si>
    <t xml:space="preserve">СТЕПАНЯН </t>
  </si>
  <si>
    <t xml:space="preserve">Георгий СТЕПАНЯН </t>
  </si>
  <si>
    <t>Dragtimes</t>
  </si>
  <si>
    <t>7-926-3931554</t>
  </si>
  <si>
    <t xml:space="preserve">Дмитрий </t>
  </si>
  <si>
    <t xml:space="preserve">ИЛЛЮК </t>
  </si>
  <si>
    <t xml:space="preserve">Дмитрий ИЛЛЮК </t>
  </si>
  <si>
    <t>Nissan 200sx s13</t>
  </si>
  <si>
    <t>500hp</t>
  </si>
  <si>
    <t xml:space="preserve">Андрей </t>
  </si>
  <si>
    <t xml:space="preserve">БОГДАНОВ </t>
  </si>
  <si>
    <t xml:space="preserve">Андрей БОГДАНОВ </t>
  </si>
  <si>
    <t>Moscow Drift Team</t>
  </si>
  <si>
    <t>300hp</t>
  </si>
  <si>
    <t>7-926-3366560</t>
  </si>
  <si>
    <t xml:space="preserve">Евгений </t>
  </si>
  <si>
    <t>ГРИГОРЬЕВ</t>
  </si>
  <si>
    <t xml:space="preserve">Евгений ГРИГОРЬЕВ </t>
  </si>
  <si>
    <t>ProService DriftTeam</t>
  </si>
  <si>
    <t>7-905-5352222</t>
  </si>
  <si>
    <t xml:space="preserve">Darius </t>
  </si>
  <si>
    <t>BALYS</t>
  </si>
  <si>
    <t>Дариус БАЛИС</t>
  </si>
  <si>
    <t>Drifter.lt</t>
  </si>
  <si>
    <t>Lithuania, Kaunas</t>
  </si>
  <si>
    <t>BMW 535</t>
  </si>
  <si>
    <t>370-68619424</t>
  </si>
  <si>
    <t xml:space="preserve">Илья </t>
  </si>
  <si>
    <t xml:space="preserve">КОНДРАТЬЕВ </t>
  </si>
  <si>
    <t xml:space="preserve">Илья КОНДРАТЬЕВ </t>
  </si>
  <si>
    <t>PRO-servise drift team</t>
  </si>
  <si>
    <t>Toyota Mark 2</t>
  </si>
  <si>
    <t>7-963-7505817</t>
  </si>
  <si>
    <t xml:space="preserve">Владимир </t>
  </si>
  <si>
    <t xml:space="preserve">МАРЧЕНКО </t>
  </si>
  <si>
    <t xml:space="preserve">Владимир МАРЧЕНКО </t>
  </si>
  <si>
    <t>Nissan 200sx 14.5</t>
  </si>
  <si>
    <t>300+hp</t>
  </si>
  <si>
    <t>380-674462001</t>
  </si>
  <si>
    <t>Янина</t>
  </si>
  <si>
    <t>АЛЕКСЕЕВА</t>
  </si>
  <si>
    <t>Янина АЛЕКСЕЕВА</t>
  </si>
  <si>
    <t>Kama Euro Family</t>
  </si>
  <si>
    <t>Nissan Skyline R33</t>
  </si>
  <si>
    <t>220hp</t>
  </si>
  <si>
    <t xml:space="preserve">7-921-5553320 </t>
  </si>
  <si>
    <t xml:space="preserve">КУРИЛО </t>
  </si>
  <si>
    <t xml:space="preserve">Андрей КУРИЛО </t>
  </si>
  <si>
    <t>BLR</t>
  </si>
  <si>
    <t>Belarus</t>
  </si>
  <si>
    <t>Nissan Silvia S14</t>
  </si>
  <si>
    <t>375-29-3323333</t>
  </si>
  <si>
    <t xml:space="preserve">Гарик </t>
  </si>
  <si>
    <t xml:space="preserve">ХАЧАТРЯН </t>
  </si>
  <si>
    <t xml:space="preserve">Гарик ХАЧАТРЯН </t>
  </si>
  <si>
    <t>«2NR Works»</t>
  </si>
  <si>
    <t>280 л.с.</t>
  </si>
  <si>
    <t>7-903-2333809</t>
  </si>
  <si>
    <t xml:space="preserve">Артур </t>
  </si>
  <si>
    <t xml:space="preserve">МЕЛКУМЯН </t>
  </si>
  <si>
    <t xml:space="preserve">Артур МЕЛКУМЯН </t>
  </si>
  <si>
    <t>Nissan Silvia S13</t>
  </si>
  <si>
    <t>250 л.с.</t>
  </si>
  <si>
    <t xml:space="preserve">Kristaps </t>
  </si>
  <si>
    <t>BLUŠS</t>
  </si>
  <si>
    <t>Кристапс БЛУШС</t>
  </si>
  <si>
    <t>FXOpen / HGK Motorsport</t>
  </si>
  <si>
    <t>BMW M3</t>
  </si>
  <si>
    <t>350+hp</t>
  </si>
  <si>
    <t>371-26585666</t>
  </si>
  <si>
    <t xml:space="preserve">Максим </t>
  </si>
  <si>
    <t xml:space="preserve">ТВАРДОВСКИЙ </t>
  </si>
  <si>
    <t xml:space="preserve">Максим ТВАРДОВСКИЙ </t>
  </si>
  <si>
    <t>Nissan Skyline R34</t>
  </si>
  <si>
    <t>7-921-7907571</t>
  </si>
  <si>
    <t>Аркадий</t>
  </si>
  <si>
    <t>ПУЧИНИН</t>
  </si>
  <si>
    <t>Аркадий ПУЧИНИН</t>
  </si>
  <si>
    <t>Red Star Motorsport/TB Lubricants</t>
  </si>
  <si>
    <t>BMW 318is</t>
  </si>
  <si>
    <t>321hp</t>
  </si>
  <si>
    <t xml:space="preserve">Корней </t>
  </si>
  <si>
    <t xml:space="preserve">СЕВОСТЬЯНОВ </t>
  </si>
  <si>
    <t xml:space="preserve">Корней СЕВОСТЬЯНОВ </t>
  </si>
  <si>
    <t>streetpower</t>
  </si>
  <si>
    <t>8-926-2247611</t>
  </si>
  <si>
    <t xml:space="preserve">Ryan </t>
  </si>
  <si>
    <t>TUERCK</t>
  </si>
  <si>
    <t>Ryan TUERCK</t>
  </si>
  <si>
    <t>USA</t>
  </si>
  <si>
    <t>USA, New York</t>
  </si>
  <si>
    <t>Mazda RX8</t>
  </si>
  <si>
    <t xml:space="preserve">Борис </t>
  </si>
  <si>
    <t xml:space="preserve">МЕЛЕНКЕВИЧ </t>
  </si>
  <si>
    <t xml:space="preserve">Борис МЕЛЕНКЕВИЧ </t>
  </si>
  <si>
    <t>KorCHEdrift</t>
  </si>
  <si>
    <t>Belarus, Brest</t>
  </si>
  <si>
    <t>BMW 540 Coupe</t>
  </si>
  <si>
    <t>286hp</t>
  </si>
  <si>
    <t xml:space="preserve">375-29-3401921 </t>
  </si>
  <si>
    <t xml:space="preserve">ШАТИЛО </t>
  </si>
  <si>
    <t xml:space="preserve">Максим ШАТИЛО </t>
  </si>
  <si>
    <t>375-29-1853658</t>
  </si>
  <si>
    <t xml:space="preserve">КОСТЮЧИК </t>
  </si>
  <si>
    <t xml:space="preserve">Максим КОСТЮЧИК </t>
  </si>
  <si>
    <t>Miwaku Crew</t>
  </si>
  <si>
    <t>Toyota Altezza </t>
  </si>
  <si>
    <t>300hр</t>
  </si>
  <si>
    <t>7-903-7242340</t>
  </si>
  <si>
    <t xml:space="preserve">Алексей </t>
  </si>
  <si>
    <t xml:space="preserve">ГОЛОВНЯ </t>
  </si>
  <si>
    <t xml:space="preserve">Алексей ГОЛОВНЯ </t>
  </si>
  <si>
    <t>380-674463102</t>
  </si>
  <si>
    <t xml:space="preserve">Игорь </t>
  </si>
  <si>
    <t xml:space="preserve">БЕЛЕНЬКИЙ </t>
  </si>
  <si>
    <t xml:space="preserve">Игорь БЕЛЕНЬКИЙ </t>
  </si>
  <si>
    <t>7-926-2463634</t>
  </si>
  <si>
    <t xml:space="preserve">САТЮКОВ </t>
  </si>
  <si>
    <t xml:space="preserve">Евгений  САТЮКОВ </t>
  </si>
  <si>
    <t>DRAGTIMES</t>
  </si>
  <si>
    <t>Nissan Silvia s15</t>
  </si>
  <si>
    <t>7-926-5550158</t>
  </si>
  <si>
    <t xml:space="preserve">Вильям </t>
  </si>
  <si>
    <t xml:space="preserve">ГУКАСЯН </t>
  </si>
  <si>
    <t xml:space="preserve">Вильям ГУКАСЯН </t>
  </si>
  <si>
    <t xml:space="preserve">ХАРИТОНОВ </t>
  </si>
  <si>
    <t xml:space="preserve">Евгений ХАРИТОНОВ </t>
  </si>
  <si>
    <t>Toysport</t>
  </si>
  <si>
    <t>350hp</t>
  </si>
  <si>
    <t>7-926-5366396</t>
  </si>
  <si>
    <t xml:space="preserve">Вячеслав </t>
  </si>
  <si>
    <t xml:space="preserve">КАЛАШНИКОВ </t>
  </si>
  <si>
    <t xml:space="preserve">Вячеслав КАЛАШНИКОВ </t>
  </si>
  <si>
    <t>426hp</t>
  </si>
  <si>
    <t>7-921-9612013</t>
  </si>
  <si>
    <t>Имя/
Name</t>
  </si>
  <si>
    <t>Фамилия/
Surname</t>
  </si>
  <si>
    <t>№
п/п</t>
  </si>
  <si>
    <t>Автомобиль</t>
  </si>
  <si>
    <t>Ст. №</t>
  </si>
  <si>
    <t>450 л.с.</t>
  </si>
  <si>
    <t>430 л.с.</t>
  </si>
  <si>
    <t>ОРЛОВ</t>
  </si>
  <si>
    <t>Вячеслав ОРЛОВ</t>
  </si>
  <si>
    <t>375-296547794</t>
  </si>
  <si>
    <t>Belarus, Minsk</t>
  </si>
  <si>
    <t>Mazda RX-7</t>
  </si>
  <si>
    <t>350 л.с.</t>
  </si>
  <si>
    <t>Дмитрий НАГУЛА</t>
  </si>
  <si>
    <t>НАГУЛА</t>
  </si>
  <si>
    <t>Belarus, Grodno</t>
  </si>
  <si>
    <t>300 л.с.</t>
  </si>
  <si>
    <t>375-296069999</t>
  </si>
  <si>
    <t xml:space="preserve">Лучшев Дмитрий </t>
  </si>
  <si>
    <t>MIWAKU CREW</t>
  </si>
  <si>
    <t>ЛУЧШЕВ</t>
  </si>
  <si>
    <t>7-926-7692381</t>
  </si>
  <si>
    <t>Иван КУРЕНБИН</t>
  </si>
  <si>
    <t>Иван</t>
  </si>
  <si>
    <t>КУРЕНБИН</t>
  </si>
  <si>
    <t>RACE WARS</t>
  </si>
  <si>
    <t>600 л.с.</t>
  </si>
  <si>
    <t>8-901-3025250</t>
  </si>
  <si>
    <t>Александр ГАВРИЛЬЧИК</t>
  </si>
  <si>
    <t>ГАВРИЛЬЧИК</t>
  </si>
  <si>
    <t>7-921-9693895</t>
  </si>
  <si>
    <t>343 л.с.</t>
  </si>
  <si>
    <t xml:space="preserve">BMW M3 </t>
  </si>
  <si>
    <t>Participant #</t>
  </si>
  <si>
    <t>Run</t>
  </si>
  <si>
    <t>TOTAL</t>
  </si>
  <si>
    <t xml:space="preserve">D.Project </t>
  </si>
  <si>
    <t>Streetpower</t>
  </si>
  <si>
    <t>Владимир</t>
  </si>
  <si>
    <t>ИВАНОВ</t>
  </si>
  <si>
    <t>TYRE City</t>
  </si>
  <si>
    <t>7-905-7772935</t>
  </si>
  <si>
    <t>7-926-6011638</t>
  </si>
  <si>
    <t>3725-7326000</t>
  </si>
  <si>
    <t>6-012-2031099</t>
  </si>
  <si>
    <t>Renardi</t>
  </si>
  <si>
    <t>AKINTON</t>
  </si>
  <si>
    <t>ACHILLES Drift Team</t>
  </si>
  <si>
    <t>Indonesia, Jakarta</t>
  </si>
  <si>
    <t>6-019-2022196</t>
  </si>
  <si>
    <t>358-408258399</t>
  </si>
  <si>
    <t>4epa Team</t>
  </si>
  <si>
    <t>603-2334307</t>
  </si>
  <si>
    <t>Сергей</t>
  </si>
  <si>
    <t>САК</t>
  </si>
  <si>
    <t>Lexus SL</t>
  </si>
  <si>
    <t>ЗАРЕГИСТРИРОВАННЫЕ УЧАСТНИКИ СОРЕВНОВАНИЙ</t>
  </si>
  <si>
    <t>TopCarDrift</t>
  </si>
  <si>
    <t>343hp</t>
  </si>
  <si>
    <t>HAIKO</t>
  </si>
  <si>
    <t>MANTAS</t>
  </si>
  <si>
    <t>MARSELLE</t>
  </si>
  <si>
    <r>
      <rPr>
        <b/>
        <sz val="10"/>
        <color indexed="8"/>
        <rFont val="Microsoft Sans Serif"/>
        <family val="2"/>
      </rPr>
      <t xml:space="preserve">Style </t>
    </r>
    <r>
      <rPr>
        <sz val="10"/>
        <color indexed="8"/>
        <rFont val="Microsoft Sans Serif"/>
        <family val="2"/>
      </rPr>
      <t>(20 points)</t>
    </r>
  </si>
  <si>
    <r>
      <rPr>
        <b/>
        <sz val="10"/>
        <color indexed="8"/>
        <rFont val="Microsoft Sans Serif"/>
        <family val="2"/>
      </rPr>
      <t>Speed</t>
    </r>
    <r>
      <rPr>
        <sz val="10"/>
        <color indexed="8"/>
        <rFont val="Microsoft Sans Serif"/>
        <family val="2"/>
      </rPr>
      <t xml:space="preserve"> (20 points)</t>
    </r>
  </si>
  <si>
    <r>
      <rPr>
        <b/>
        <sz val="10"/>
        <color indexed="8"/>
        <rFont val="Microsoft Sans Serif"/>
        <family val="2"/>
      </rPr>
      <t>Angle</t>
    </r>
    <r>
      <rPr>
        <sz val="10"/>
        <color indexed="8"/>
        <rFont val="Microsoft Sans Serif"/>
        <family val="2"/>
      </rPr>
      <t xml:space="preserve"> (30 points)</t>
    </r>
  </si>
  <si>
    <r>
      <rPr>
        <b/>
        <sz val="10"/>
        <color indexed="8"/>
        <rFont val="Microsoft Sans Serif"/>
        <family val="2"/>
      </rPr>
      <t>Line</t>
    </r>
    <r>
      <rPr>
        <sz val="10"/>
        <color indexed="8"/>
        <rFont val="Microsoft Sans Serif"/>
        <family val="2"/>
      </rPr>
      <t xml:space="preserve"> (30 points)</t>
    </r>
  </si>
  <si>
    <t>КВАЛИФИКАЦИЯ</t>
  </si>
  <si>
    <t>РЕЗУЛЬТАТЫ  КВАЛИФИКАЦИОННЫХ  ЗАЕЗДОВ</t>
  </si>
  <si>
    <t>BEST</t>
  </si>
  <si>
    <t>Points</t>
  </si>
  <si>
    <t>Speed</t>
  </si>
  <si>
    <t>Ст. 
№</t>
  </si>
  <si>
    <t>за 1-2 места</t>
  </si>
  <si>
    <t>за 3-4 места</t>
  </si>
  <si>
    <t xml:space="preserve">3 место - № </t>
  </si>
  <si>
    <t xml:space="preserve">4 место - № </t>
  </si>
  <si>
    <t xml:space="preserve">1 место - № </t>
  </si>
  <si>
    <t xml:space="preserve">2 место - № </t>
  </si>
  <si>
    <t>12 Tengku Djan LEY</t>
  </si>
  <si>
    <t>Jacub PRZYGONSKI</t>
  </si>
  <si>
    <t>Kristaps BLUŠS</t>
  </si>
  <si>
    <t>Juha RINTANEN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</si>
</sst>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icrosoft Sans Serif"/>
      <family val="2"/>
    </font>
    <font>
      <sz val="12"/>
      <color indexed="8"/>
      <name val="Microsoft Sans Serif"/>
      <family val="2"/>
    </font>
    <font>
      <b/>
      <sz val="10"/>
      <color indexed="8"/>
      <name val="Microsoft Sans Serif"/>
      <family val="2"/>
    </font>
    <font>
      <b/>
      <sz val="20"/>
      <color indexed="8"/>
      <name val="Microsoft Sans Serif"/>
      <family val="2"/>
    </font>
    <font>
      <b/>
      <sz val="16"/>
      <color indexed="8"/>
      <name val="Microsoft Sans Serif"/>
      <family val="2"/>
    </font>
    <font>
      <b/>
      <sz val="14"/>
      <color indexed="8"/>
      <name val="Microsoft Sans Serif"/>
      <family val="2"/>
    </font>
    <font>
      <sz val="14"/>
      <color indexed="8"/>
      <name val="Microsoft Sans Serif"/>
      <family val="2"/>
    </font>
    <font>
      <sz val="16"/>
      <color indexed="8"/>
      <name val="Microsoft Sans Serif"/>
      <family val="2"/>
    </font>
    <font>
      <b/>
      <sz val="15"/>
      <color indexed="8"/>
      <name val="Microsoft Sans Serif"/>
      <family val="2"/>
    </font>
    <font>
      <sz val="8"/>
      <color indexed="8"/>
      <name val="Microsoft Sans Serif"/>
      <family val="2"/>
    </font>
    <font>
      <b/>
      <sz val="8"/>
      <color indexed="8"/>
      <name val="Microsoft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63"/>
      <name val="Trebuchet MS"/>
      <family val="2"/>
    </font>
    <font>
      <b/>
      <sz val="14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23D4F"/>
      <name val="Trebuchet MS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21">
    <xf numFmtId="0" fontId="0" fillId="0" borderId="0" xfId="0" applyFont="1" applyAlignment="1">
      <alignment/>
    </xf>
    <xf numFmtId="0" fontId="31" fillId="33" borderId="0" xfId="0" applyFont="1" applyFill="1" applyAlignment="1">
      <alignment/>
    </xf>
    <xf numFmtId="0" fontId="31" fillId="33" borderId="0" xfId="0" applyFont="1" applyFill="1" applyAlignment="1">
      <alignment horizontal="center" wrapText="1"/>
    </xf>
    <xf numFmtId="0" fontId="31" fillId="33" borderId="0" xfId="0" applyNumberFormat="1" applyFont="1" applyFill="1" applyAlignment="1">
      <alignment/>
    </xf>
    <xf numFmtId="0" fontId="31" fillId="33" borderId="0" xfId="0" applyFont="1" applyFill="1" applyAlignment="1">
      <alignment wrapText="1"/>
    </xf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horizontal="left"/>
    </xf>
    <xf numFmtId="0" fontId="0" fillId="33" borderId="0" xfId="0" applyFont="1" applyFill="1" applyAlignment="1">
      <alignment/>
    </xf>
    <xf numFmtId="0" fontId="0" fillId="0" borderId="10" xfId="0" applyFont="1" applyBorder="1" applyAlignment="1">
      <alignment/>
    </xf>
    <xf numFmtId="0" fontId="65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31" fillId="0" borderId="0" xfId="0" applyNumberFormat="1" applyFont="1" applyFill="1" applyAlignment="1">
      <alignment/>
    </xf>
    <xf numFmtId="0" fontId="33" fillId="0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66" fillId="0" borderId="0" xfId="0" applyFont="1" applyAlignment="1">
      <alignment horizontal="center"/>
    </xf>
    <xf numFmtId="0" fontId="31" fillId="0" borderId="10" xfId="0" applyNumberFormat="1" applyFont="1" applyBorder="1" applyAlignment="1">
      <alignment horizontal="left"/>
    </xf>
    <xf numFmtId="0" fontId="31" fillId="0" borderId="0" xfId="0" applyFont="1" applyAlignment="1">
      <alignment horizontal="left"/>
    </xf>
    <xf numFmtId="0" fontId="31" fillId="0" borderId="10" xfId="0" applyFont="1" applyFill="1" applyBorder="1" applyAlignment="1">
      <alignment horizontal="left"/>
    </xf>
    <xf numFmtId="0" fontId="31" fillId="0" borderId="10" xfId="0" applyNumberFormat="1" applyFont="1" applyFill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34" fillId="0" borderId="24" xfId="0" applyFont="1" applyFill="1" applyBorder="1" applyAlignment="1">
      <alignment horizontal="center" wrapText="1"/>
    </xf>
    <xf numFmtId="0" fontId="33" fillId="0" borderId="24" xfId="0" applyFont="1" applyFill="1" applyBorder="1" applyAlignment="1">
      <alignment horizontal="center" wrapText="1"/>
    </xf>
    <xf numFmtId="0" fontId="31" fillId="0" borderId="2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34" fillId="0" borderId="24" xfId="0" applyFont="1" applyFill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1" fillId="0" borderId="24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31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Border="1" applyAlignment="1">
      <alignment horizontal="left"/>
    </xf>
    <xf numFmtId="0" fontId="65" fillId="0" borderId="24" xfId="0" applyFont="1" applyBorder="1" applyAlignment="1">
      <alignment horizontal="left"/>
    </xf>
    <xf numFmtId="0" fontId="31" fillId="0" borderId="24" xfId="0" applyFont="1" applyFill="1" applyBorder="1" applyAlignment="1">
      <alignment horizontal="left"/>
    </xf>
    <xf numFmtId="0" fontId="65" fillId="0" borderId="24" xfId="0" applyFont="1" applyFill="1" applyBorder="1" applyAlignment="1">
      <alignment horizontal="left"/>
    </xf>
    <xf numFmtId="0" fontId="31" fillId="0" borderId="0" xfId="0" applyNumberFormat="1" applyFont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4" fontId="3" fillId="0" borderId="0" xfId="0" applyNumberFormat="1" applyFont="1" applyAlignment="1">
      <alignment/>
    </xf>
    <xf numFmtId="0" fontId="31" fillId="0" borderId="27" xfId="0" applyFont="1" applyFill="1" applyBorder="1" applyAlignment="1">
      <alignment wrapText="1"/>
    </xf>
    <xf numFmtId="0" fontId="31" fillId="0" borderId="28" xfId="0" applyFont="1" applyFill="1" applyBorder="1" applyAlignment="1">
      <alignment wrapText="1"/>
    </xf>
    <xf numFmtId="0" fontId="31" fillId="0" borderId="27" xfId="0" applyFont="1" applyFill="1" applyBorder="1" applyAlignment="1">
      <alignment horizontal="left"/>
    </xf>
    <xf numFmtId="0" fontId="31" fillId="0" borderId="28" xfId="0" applyFont="1" applyFill="1" applyBorder="1" applyAlignment="1">
      <alignment horizontal="left"/>
    </xf>
    <xf numFmtId="0" fontId="0" fillId="0" borderId="27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31" fillId="0" borderId="27" xfId="0" applyFont="1" applyBorder="1" applyAlignment="1">
      <alignment horizontal="left"/>
    </xf>
    <xf numFmtId="0" fontId="31" fillId="0" borderId="28" xfId="0" applyFont="1" applyBorder="1" applyAlignment="1">
      <alignment horizontal="left"/>
    </xf>
    <xf numFmtId="0" fontId="31" fillId="0" borderId="27" xfId="0" applyFont="1" applyBorder="1" applyAlignment="1">
      <alignment/>
    </xf>
    <xf numFmtId="0" fontId="31" fillId="0" borderId="28" xfId="0" applyFont="1" applyBorder="1" applyAlignment="1">
      <alignment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31" fillId="0" borderId="27" xfId="0" applyFont="1" applyFill="1" applyBorder="1" applyAlignment="1">
      <alignment horizontal="left" wrapText="1"/>
    </xf>
    <xf numFmtId="0" fontId="31" fillId="0" borderId="28" xfId="0" applyFont="1" applyFill="1" applyBorder="1" applyAlignment="1">
      <alignment horizontal="left" wrapText="1"/>
    </xf>
    <xf numFmtId="0" fontId="67" fillId="0" borderId="0" xfId="0" applyFont="1" applyAlignment="1">
      <alignment horizontal="center"/>
    </xf>
    <xf numFmtId="0" fontId="33" fillId="0" borderId="24" xfId="0" applyFont="1" applyFill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31" fillId="0" borderId="30" xfId="0" applyFont="1" applyFill="1" applyBorder="1" applyAlignment="1">
      <alignment horizontal="left"/>
    </xf>
    <xf numFmtId="0" fontId="31" fillId="0" borderId="31" xfId="0" applyFont="1" applyFill="1" applyBorder="1" applyAlignment="1">
      <alignment horizontal="left"/>
    </xf>
    <xf numFmtId="0" fontId="31" fillId="0" borderId="32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31" fillId="0" borderId="33" xfId="0" applyNumberFormat="1" applyFont="1" applyFill="1" applyBorder="1" applyAlignment="1">
      <alignment horizontal="left"/>
    </xf>
    <xf numFmtId="0" fontId="0" fillId="0" borderId="34" xfId="0" applyFont="1" applyFill="1" applyBorder="1" applyAlignment="1">
      <alignment horizontal="center"/>
    </xf>
    <xf numFmtId="0" fontId="38" fillId="0" borderId="35" xfId="0" applyFont="1" applyFill="1" applyBorder="1" applyAlignment="1">
      <alignment horizontal="left" vertical="center"/>
    </xf>
    <xf numFmtId="0" fontId="31" fillId="0" borderId="36" xfId="0" applyNumberFormat="1" applyFont="1" applyFill="1" applyBorder="1" applyAlignment="1">
      <alignment/>
    </xf>
    <xf numFmtId="0" fontId="38" fillId="0" borderId="37" xfId="0" applyFont="1" applyFill="1" applyBorder="1" applyAlignment="1">
      <alignment horizontal="left" vertical="center"/>
    </xf>
    <xf numFmtId="0" fontId="31" fillId="0" borderId="11" xfId="0" applyNumberFormat="1" applyFont="1" applyFill="1" applyBorder="1" applyAlignment="1">
      <alignment/>
    </xf>
    <xf numFmtId="0" fontId="38" fillId="0" borderId="22" xfId="0" applyFont="1" applyFill="1" applyBorder="1" applyAlignment="1">
      <alignment horizontal="center" vertical="center"/>
    </xf>
    <xf numFmtId="0" fontId="68" fillId="0" borderId="31" xfId="0" applyFont="1" applyFill="1" applyBorder="1" applyAlignment="1">
      <alignment horizontal="center"/>
    </xf>
    <xf numFmtId="0" fontId="68" fillId="0" borderId="28" xfId="0" applyFont="1" applyBorder="1" applyAlignment="1">
      <alignment horizontal="center"/>
    </xf>
    <xf numFmtId="0" fontId="68" fillId="0" borderId="28" xfId="0" applyFont="1" applyFill="1" applyBorder="1" applyAlignment="1">
      <alignment horizontal="center"/>
    </xf>
    <xf numFmtId="0" fontId="69" fillId="0" borderId="38" xfId="0" applyFont="1" applyFill="1" applyBorder="1" applyAlignment="1">
      <alignment horizontal="center"/>
    </xf>
    <xf numFmtId="0" fontId="69" fillId="0" borderId="39" xfId="0" applyFont="1" applyBorder="1" applyAlignment="1">
      <alignment horizontal="center"/>
    </xf>
    <xf numFmtId="0" fontId="69" fillId="0" borderId="39" xfId="0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0" fillId="0" borderId="0" xfId="0" applyFont="1" applyAlignment="1">
      <alignment horizontal="center"/>
    </xf>
    <xf numFmtId="0" fontId="43" fillId="0" borderId="32" xfId="0" applyFont="1" applyFill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3" fillId="0" borderId="24" xfId="0" applyFont="1" applyFill="1" applyBorder="1" applyAlignment="1">
      <alignment horizontal="center"/>
    </xf>
    <xf numFmtId="0" fontId="43" fillId="0" borderId="0" xfId="0" applyFont="1" applyFill="1" applyAlignment="1">
      <alignment horizontal="center" wrapText="1"/>
    </xf>
    <xf numFmtId="0" fontId="71" fillId="0" borderId="0" xfId="0" applyFont="1" applyAlignment="1">
      <alignment horizontal="center"/>
    </xf>
    <xf numFmtId="0" fontId="45" fillId="0" borderId="32" xfId="0" applyFont="1" applyFill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24" xfId="0" applyFont="1" applyFill="1" applyBorder="1" applyAlignment="1">
      <alignment horizontal="center"/>
    </xf>
    <xf numFmtId="0" fontId="45" fillId="0" borderId="24" xfId="0" applyFont="1" applyFill="1" applyBorder="1" applyAlignment="1">
      <alignment horizontal="center" wrapText="1"/>
    </xf>
    <xf numFmtId="0" fontId="45" fillId="0" borderId="0" xfId="0" applyFont="1" applyFill="1" applyAlignment="1">
      <alignment horizontal="center" wrapText="1"/>
    </xf>
    <xf numFmtId="0" fontId="43" fillId="34" borderId="24" xfId="0" applyFont="1" applyFill="1" applyBorder="1" applyAlignment="1">
      <alignment horizontal="center"/>
    </xf>
    <xf numFmtId="0" fontId="45" fillId="34" borderId="24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left" wrapText="1"/>
    </xf>
    <xf numFmtId="0" fontId="0" fillId="34" borderId="28" xfId="0" applyFont="1" applyFill="1" applyBorder="1" applyAlignment="1">
      <alignment horizontal="left" wrapText="1"/>
    </xf>
    <xf numFmtId="0" fontId="31" fillId="34" borderId="24" xfId="0" applyFont="1" applyFill="1" applyBorder="1" applyAlignment="1">
      <alignment horizontal="left"/>
    </xf>
    <xf numFmtId="0" fontId="0" fillId="34" borderId="24" xfId="0" applyFont="1" applyFill="1" applyBorder="1" applyAlignment="1">
      <alignment horizontal="left"/>
    </xf>
    <xf numFmtId="0" fontId="31" fillId="34" borderId="10" xfId="0" applyFont="1" applyFill="1" applyBorder="1" applyAlignment="1">
      <alignment horizontal="left"/>
    </xf>
    <xf numFmtId="0" fontId="69" fillId="34" borderId="39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68" fillId="34" borderId="28" xfId="0" applyFont="1" applyFill="1" applyBorder="1" applyAlignment="1">
      <alignment horizontal="center"/>
    </xf>
    <xf numFmtId="0" fontId="31" fillId="34" borderId="0" xfId="0" applyFont="1" applyFill="1" applyBorder="1" applyAlignment="1">
      <alignment horizontal="left"/>
    </xf>
    <xf numFmtId="0" fontId="31" fillId="34" borderId="0" xfId="0" applyFont="1" applyFill="1" applyAlignment="1">
      <alignment horizontal="left"/>
    </xf>
    <xf numFmtId="0" fontId="65" fillId="34" borderId="24" xfId="0" applyFont="1" applyFill="1" applyBorder="1" applyAlignment="1">
      <alignment horizontal="left"/>
    </xf>
    <xf numFmtId="0" fontId="31" fillId="34" borderId="27" xfId="0" applyFont="1" applyFill="1" applyBorder="1" applyAlignment="1">
      <alignment horizontal="left"/>
    </xf>
    <xf numFmtId="0" fontId="31" fillId="34" borderId="28" xfId="0" applyFont="1" applyFill="1" applyBorder="1" applyAlignment="1">
      <alignment horizontal="left"/>
    </xf>
    <xf numFmtId="0" fontId="31" fillId="34" borderId="10" xfId="0" applyNumberFormat="1" applyFont="1" applyFill="1" applyBorder="1" applyAlignment="1">
      <alignment horizontal="left"/>
    </xf>
    <xf numFmtId="0" fontId="0" fillId="34" borderId="24" xfId="0" applyFill="1" applyBorder="1" applyAlignment="1">
      <alignment horizontal="left"/>
    </xf>
    <xf numFmtId="0" fontId="69" fillId="34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6" fillId="35" borderId="40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left"/>
    </xf>
    <xf numFmtId="0" fontId="6" fillId="35" borderId="0" xfId="0" applyFont="1" applyFill="1" applyAlignment="1">
      <alignment horizontal="center"/>
    </xf>
    <xf numFmtId="0" fontId="8" fillId="35" borderId="0" xfId="0" applyFont="1" applyFill="1" applyAlignment="1">
      <alignment horizontal="left"/>
    </xf>
    <xf numFmtId="0" fontId="8" fillId="35" borderId="0" xfId="0" applyFont="1" applyFill="1" applyAlignment="1">
      <alignment/>
    </xf>
    <xf numFmtId="0" fontId="8" fillId="35" borderId="0" xfId="0" applyFont="1" applyFill="1" applyBorder="1" applyAlignment="1">
      <alignment horizontal="center"/>
    </xf>
    <xf numFmtId="0" fontId="7" fillId="35" borderId="41" xfId="0" applyFont="1" applyFill="1" applyBorder="1" applyAlignment="1">
      <alignment horizontal="left"/>
    </xf>
    <xf numFmtId="0" fontId="8" fillId="35" borderId="42" xfId="0" applyFont="1" applyFill="1" applyBorder="1" applyAlignment="1">
      <alignment/>
    </xf>
    <xf numFmtId="0" fontId="6" fillId="35" borderId="0" xfId="0" applyFont="1" applyFill="1" applyBorder="1" applyAlignment="1">
      <alignment horizontal="center"/>
    </xf>
    <xf numFmtId="0" fontId="7" fillId="35" borderId="43" xfId="0" applyFont="1" applyFill="1" applyBorder="1" applyAlignment="1">
      <alignment horizontal="left"/>
    </xf>
    <xf numFmtId="0" fontId="6" fillId="35" borderId="11" xfId="0" applyFont="1" applyFill="1" applyBorder="1" applyAlignment="1">
      <alignment horizontal="center"/>
    </xf>
    <xf numFmtId="0" fontId="6" fillId="35" borderId="44" xfId="0" applyFont="1" applyFill="1" applyBorder="1" applyAlignment="1">
      <alignment horizontal="center"/>
    </xf>
    <xf numFmtId="0" fontId="8" fillId="35" borderId="45" xfId="0" applyFont="1" applyFill="1" applyBorder="1" applyAlignment="1">
      <alignment horizontal="left"/>
    </xf>
    <xf numFmtId="0" fontId="8" fillId="35" borderId="46" xfId="0" applyFont="1" applyFill="1" applyBorder="1" applyAlignment="1">
      <alignment/>
    </xf>
    <xf numFmtId="0" fontId="7" fillId="35" borderId="38" xfId="0" applyFont="1" applyFill="1" applyBorder="1" applyAlignment="1">
      <alignment horizontal="left"/>
    </xf>
    <xf numFmtId="0" fontId="6" fillId="35" borderId="47" xfId="0" applyFont="1" applyFill="1" applyBorder="1" applyAlignment="1">
      <alignment horizontal="center"/>
    </xf>
    <xf numFmtId="0" fontId="8" fillId="35" borderId="48" xfId="0" applyFont="1" applyFill="1" applyBorder="1" applyAlignment="1">
      <alignment horizontal="left"/>
    </xf>
    <xf numFmtId="0" fontId="8" fillId="35" borderId="49" xfId="0" applyFont="1" applyFill="1" applyBorder="1" applyAlignment="1">
      <alignment/>
    </xf>
    <xf numFmtId="0" fontId="6" fillId="35" borderId="36" xfId="0" applyFont="1" applyFill="1" applyBorder="1" applyAlignment="1">
      <alignment horizontal="center"/>
    </xf>
    <xf numFmtId="0" fontId="8" fillId="35" borderId="34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7" fillId="35" borderId="48" xfId="0" applyFont="1" applyFill="1" applyBorder="1" applyAlignment="1">
      <alignment horizontal="left"/>
    </xf>
    <xf numFmtId="0" fontId="9" fillId="35" borderId="0" xfId="0" applyFont="1" applyFill="1" applyAlignment="1">
      <alignment/>
    </xf>
    <xf numFmtId="0" fontId="9" fillId="35" borderId="0" xfId="0" applyFont="1" applyFill="1" applyAlignment="1">
      <alignment horizontal="center"/>
    </xf>
    <xf numFmtId="0" fontId="7" fillId="35" borderId="0" xfId="0" applyFont="1" applyFill="1" applyBorder="1" applyAlignment="1">
      <alignment horizontal="left"/>
    </xf>
    <xf numFmtId="0" fontId="7" fillId="35" borderId="0" xfId="0" applyFont="1" applyFill="1" applyBorder="1" applyAlignment="1">
      <alignment horizontal="center"/>
    </xf>
    <xf numFmtId="0" fontId="8" fillId="35" borderId="42" xfId="0" applyFont="1" applyFill="1" applyBorder="1" applyAlignment="1">
      <alignment horizontal="left"/>
    </xf>
    <xf numFmtId="0" fontId="8" fillId="35" borderId="48" xfId="0" applyFont="1" applyFill="1" applyBorder="1" applyAlignment="1">
      <alignment/>
    </xf>
    <xf numFmtId="0" fontId="8" fillId="35" borderId="49" xfId="0" applyFont="1" applyFill="1" applyBorder="1" applyAlignment="1">
      <alignment horizontal="left"/>
    </xf>
    <xf numFmtId="0" fontId="8" fillId="35" borderId="31" xfId="0" applyFont="1" applyFill="1" applyBorder="1" applyAlignment="1">
      <alignment/>
    </xf>
    <xf numFmtId="0" fontId="8" fillId="35" borderId="0" xfId="0" applyFont="1" applyFill="1" applyAlignment="1">
      <alignment horizontal="center"/>
    </xf>
    <xf numFmtId="0" fontId="8" fillId="35" borderId="30" xfId="0" applyFont="1" applyFill="1" applyBorder="1" applyAlignment="1">
      <alignment/>
    </xf>
    <xf numFmtId="0" fontId="7" fillId="35" borderId="0" xfId="0" applyFont="1" applyFill="1" applyAlignment="1">
      <alignment horizontal="center"/>
    </xf>
    <xf numFmtId="0" fontId="7" fillId="35" borderId="48" xfId="0" applyFont="1" applyFill="1" applyBorder="1" applyAlignment="1">
      <alignment horizontal="center"/>
    </xf>
    <xf numFmtId="0" fontId="7" fillId="35" borderId="49" xfId="0" applyFont="1" applyFill="1" applyBorder="1" applyAlignment="1">
      <alignment horizontal="center"/>
    </xf>
    <xf numFmtId="0" fontId="7" fillId="35" borderId="50" xfId="0" applyFont="1" applyFill="1" applyBorder="1" applyAlignment="1">
      <alignment horizontal="center"/>
    </xf>
    <xf numFmtId="0" fontId="7" fillId="35" borderId="51" xfId="0" applyFont="1" applyFill="1" applyBorder="1" applyAlignment="1">
      <alignment horizontal="center"/>
    </xf>
    <xf numFmtId="0" fontId="7" fillId="35" borderId="52" xfId="0" applyFont="1" applyFill="1" applyBorder="1" applyAlignment="1">
      <alignment horizontal="center"/>
    </xf>
    <xf numFmtId="0" fontId="7" fillId="35" borderId="53" xfId="0" applyFont="1" applyFill="1" applyBorder="1" applyAlignment="1">
      <alignment horizontal="center"/>
    </xf>
    <xf numFmtId="0" fontId="6" fillId="35" borderId="54" xfId="0" applyFont="1" applyFill="1" applyBorder="1" applyAlignment="1">
      <alignment horizontal="center"/>
    </xf>
    <xf numFmtId="0" fontId="6" fillId="35" borderId="55" xfId="0" applyFont="1" applyFill="1" applyBorder="1" applyAlignment="1">
      <alignment horizontal="center"/>
    </xf>
    <xf numFmtId="0" fontId="8" fillId="35" borderId="48" xfId="0" applyFont="1" applyFill="1" applyBorder="1" applyAlignment="1">
      <alignment horizontal="center"/>
    </xf>
    <xf numFmtId="0" fontId="7" fillId="35" borderId="56" xfId="0" applyFont="1" applyFill="1" applyBorder="1" applyAlignment="1">
      <alignment horizontal="center"/>
    </xf>
    <xf numFmtId="0" fontId="7" fillId="35" borderId="57" xfId="0" applyFont="1" applyFill="1" applyBorder="1" applyAlignment="1">
      <alignment horizontal="center"/>
    </xf>
    <xf numFmtId="0" fontId="7" fillId="35" borderId="58" xfId="0" applyFont="1" applyFill="1" applyBorder="1" applyAlignment="1">
      <alignment horizontal="center"/>
    </xf>
    <xf numFmtId="0" fontId="7" fillId="35" borderId="55" xfId="0" applyFont="1" applyFill="1" applyBorder="1" applyAlignment="1">
      <alignment horizontal="center"/>
    </xf>
    <xf numFmtId="0" fontId="7" fillId="35" borderId="0" xfId="0" applyFont="1" applyFill="1" applyAlignment="1">
      <alignment horizontal="right"/>
    </xf>
    <xf numFmtId="0" fontId="7" fillId="35" borderId="49" xfId="0" applyFont="1" applyFill="1" applyBorder="1" applyAlignment="1">
      <alignment horizontal="left"/>
    </xf>
    <xf numFmtId="0" fontId="7" fillId="35" borderId="34" xfId="0" applyFont="1" applyFill="1" applyBorder="1" applyAlignment="1">
      <alignment horizontal="left"/>
    </xf>
    <xf numFmtId="0" fontId="7" fillId="35" borderId="59" xfId="0" applyFont="1" applyFill="1" applyBorder="1" applyAlignment="1">
      <alignment horizontal="left"/>
    </xf>
    <xf numFmtId="0" fontId="11" fillId="35" borderId="0" xfId="0" applyFont="1" applyFill="1" applyAlignment="1">
      <alignment/>
    </xf>
    <xf numFmtId="0" fontId="11" fillId="35" borderId="0" xfId="0" applyFont="1" applyFill="1" applyBorder="1" applyAlignment="1">
      <alignment horizontal="left"/>
    </xf>
    <xf numFmtId="0" fontId="12" fillId="35" borderId="0" xfId="0" applyFont="1" applyFill="1" applyBorder="1" applyAlignment="1">
      <alignment horizontal="left"/>
    </xf>
    <xf numFmtId="0" fontId="72" fillId="0" borderId="0" xfId="0" applyFont="1" applyAlignment="1">
      <alignment horizontal="center"/>
    </xf>
    <xf numFmtId="0" fontId="2" fillId="0" borderId="4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5" fillId="0" borderId="62" xfId="0" applyFont="1" applyFill="1" applyBorder="1" applyAlignment="1">
      <alignment horizontal="center" vertical="center"/>
    </xf>
    <xf numFmtId="0" fontId="55" fillId="0" borderId="63" xfId="0" applyFont="1" applyFill="1" applyBorder="1" applyAlignment="1">
      <alignment horizontal="center" vertical="center"/>
    </xf>
    <xf numFmtId="0" fontId="67" fillId="0" borderId="60" xfId="0" applyFont="1" applyFill="1" applyBorder="1" applyAlignment="1">
      <alignment horizontal="center" vertical="center"/>
    </xf>
    <xf numFmtId="0" fontId="67" fillId="0" borderId="44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61" xfId="0" applyFont="1" applyFill="1" applyBorder="1" applyAlignment="1">
      <alignment horizontal="center" vertical="center"/>
    </xf>
    <xf numFmtId="0" fontId="43" fillId="0" borderId="64" xfId="0" applyFont="1" applyFill="1" applyBorder="1" applyAlignment="1">
      <alignment horizontal="center" wrapText="1"/>
    </xf>
    <xf numFmtId="0" fontId="43" fillId="0" borderId="25" xfId="0" applyFont="1" applyFill="1" applyBorder="1" applyAlignment="1">
      <alignment horizontal="center" wrapText="1"/>
    </xf>
    <xf numFmtId="0" fontId="38" fillId="0" borderId="62" xfId="0" applyFont="1" applyFill="1" applyBorder="1" applyAlignment="1">
      <alignment horizontal="center" vertical="center" wrapText="1"/>
    </xf>
    <xf numFmtId="0" fontId="38" fillId="0" borderId="63" xfId="0" applyFont="1" applyFill="1" applyBorder="1" applyAlignment="1">
      <alignment horizontal="center" vertical="center" wrapText="1"/>
    </xf>
    <xf numFmtId="0" fontId="38" fillId="0" borderId="47" xfId="0" applyFont="1" applyFill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38" fillId="0" borderId="65" xfId="0" applyFont="1" applyFill="1" applyBorder="1" applyAlignment="1">
      <alignment horizontal="center" vertical="center" wrapText="1"/>
    </xf>
    <xf numFmtId="0" fontId="38" fillId="0" borderId="50" xfId="0" applyFont="1" applyFill="1" applyBorder="1" applyAlignment="1">
      <alignment horizontal="center" vertical="center" wrapText="1"/>
    </xf>
    <xf numFmtId="0" fontId="38" fillId="0" borderId="62" xfId="0" applyFont="1" applyFill="1" applyBorder="1" applyAlignment="1">
      <alignment horizontal="center" vertical="center"/>
    </xf>
    <xf numFmtId="0" fontId="38" fillId="0" borderId="63" xfId="0" applyFont="1" applyFill="1" applyBorder="1" applyAlignment="1">
      <alignment horizontal="center" vertical="center"/>
    </xf>
    <xf numFmtId="0" fontId="6" fillId="35" borderId="54" xfId="0" applyFont="1" applyFill="1" applyBorder="1" applyAlignment="1">
      <alignment horizontal="center"/>
    </xf>
    <xf numFmtId="0" fontId="6" fillId="35" borderId="66" xfId="0" applyFont="1" applyFill="1" applyBorder="1" applyAlignment="1">
      <alignment horizontal="center"/>
    </xf>
    <xf numFmtId="14" fontId="8" fillId="35" borderId="0" xfId="0" applyNumberFormat="1" applyFont="1" applyFill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10" fillId="35" borderId="54" xfId="0" applyFont="1" applyFill="1" applyBorder="1" applyAlignment="1">
      <alignment horizontal="center"/>
    </xf>
    <xf numFmtId="0" fontId="10" fillId="35" borderId="66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right"/>
    </xf>
    <xf numFmtId="0" fontId="6" fillId="35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0</xdr:row>
      <xdr:rowOff>0</xdr:rowOff>
    </xdr:from>
    <xdr:to>
      <xdr:col>5</xdr:col>
      <xdr:colOff>1485900</xdr:colOff>
      <xdr:row>3</xdr:row>
      <xdr:rowOff>219075</xdr:rowOff>
    </xdr:to>
    <xdr:pic>
      <xdr:nvPicPr>
        <xdr:cNvPr id="1" name="Рисунок 1" descr="wor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0"/>
          <a:ext cx="3600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4</xdr:col>
      <xdr:colOff>1133475</xdr:colOff>
      <xdr:row>4</xdr:row>
      <xdr:rowOff>142875</xdr:rowOff>
    </xdr:to>
    <xdr:pic>
      <xdr:nvPicPr>
        <xdr:cNvPr id="1" name="Рисунок 1" descr="wor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1719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5</xdr:col>
      <xdr:colOff>657225</xdr:colOff>
      <xdr:row>4</xdr:row>
      <xdr:rowOff>9525</xdr:rowOff>
    </xdr:to>
    <xdr:pic>
      <xdr:nvPicPr>
        <xdr:cNvPr id="1" name="Рисунок 2" descr="wor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41719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533400</xdr:colOff>
      <xdr:row>0</xdr:row>
      <xdr:rowOff>0</xdr:rowOff>
    </xdr:from>
    <xdr:to>
      <xdr:col>15</xdr:col>
      <xdr:colOff>180975</xdr:colOff>
      <xdr:row>4</xdr:row>
      <xdr:rowOff>0</xdr:rowOff>
    </xdr:to>
    <xdr:pic>
      <xdr:nvPicPr>
        <xdr:cNvPr id="1" name="Рисунок 2" descr="wor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0"/>
          <a:ext cx="41624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1">
      <pane xSplit="7" ySplit="1" topLeftCell="H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D53" sqref="D53"/>
    </sheetView>
  </sheetViews>
  <sheetFormatPr defaultColWidth="9.140625" defaultRowHeight="15"/>
  <cols>
    <col min="1" max="1" width="4.140625" style="16" bestFit="1" customWidth="1"/>
    <col min="2" max="2" width="4.00390625" style="5" customWidth="1"/>
    <col min="3" max="3" width="11.8515625" style="5" bestFit="1" customWidth="1"/>
    <col min="4" max="4" width="18.28125" style="5" bestFit="1" customWidth="1"/>
    <col min="5" max="5" width="23.8515625" style="5" customWidth="1"/>
    <col min="6" max="6" width="4.57421875" style="5" customWidth="1"/>
    <col min="7" max="7" width="6.140625" style="5" bestFit="1" customWidth="1"/>
    <col min="8" max="8" width="31.8515625" style="5" bestFit="1" customWidth="1"/>
    <col min="9" max="9" width="22.421875" style="5" bestFit="1" customWidth="1"/>
    <col min="10" max="10" width="19.8515625" style="5" bestFit="1" customWidth="1"/>
    <col min="11" max="11" width="14.8515625" style="5" bestFit="1" customWidth="1"/>
    <col min="12" max="12" width="15.00390625" style="5" bestFit="1" customWidth="1"/>
    <col min="13" max="16384" width="9.140625" style="5" customWidth="1"/>
  </cols>
  <sheetData>
    <row r="1" spans="1:12" ht="30">
      <c r="A1" s="2" t="s">
        <v>265</v>
      </c>
      <c r="B1" s="1"/>
      <c r="C1" s="4" t="s">
        <v>263</v>
      </c>
      <c r="D1" s="4" t="s">
        <v>264</v>
      </c>
      <c r="E1" s="1" t="s">
        <v>0</v>
      </c>
      <c r="F1" s="1"/>
      <c r="G1" s="2" t="s">
        <v>267</v>
      </c>
      <c r="H1" s="1" t="s">
        <v>1</v>
      </c>
      <c r="I1" s="1" t="s">
        <v>2</v>
      </c>
      <c r="J1" s="13" t="s">
        <v>266</v>
      </c>
      <c r="K1" s="1" t="s">
        <v>3</v>
      </c>
      <c r="L1" s="3" t="s">
        <v>4</v>
      </c>
    </row>
    <row r="2" spans="1:12" ht="15">
      <c r="A2" s="6">
        <v>1</v>
      </c>
      <c r="B2" s="7"/>
      <c r="C2" s="8" t="s">
        <v>5</v>
      </c>
      <c r="D2" s="8" t="s">
        <v>6</v>
      </c>
      <c r="E2" s="8" t="s">
        <v>7</v>
      </c>
      <c r="F2" s="8" t="s">
        <v>8</v>
      </c>
      <c r="G2" s="6">
        <v>1</v>
      </c>
      <c r="H2" s="8" t="s">
        <v>9</v>
      </c>
      <c r="I2" s="8" t="s">
        <v>10</v>
      </c>
      <c r="J2" s="14" t="s">
        <v>11</v>
      </c>
      <c r="K2" s="8" t="s">
        <v>12</v>
      </c>
      <c r="L2" s="9" t="s">
        <v>13</v>
      </c>
    </row>
    <row r="3" spans="1:12" ht="15">
      <c r="A3" s="6">
        <v>2</v>
      </c>
      <c r="B3" s="7"/>
      <c r="C3" s="10" t="s">
        <v>14</v>
      </c>
      <c r="D3" s="10" t="s">
        <v>15</v>
      </c>
      <c r="E3" s="8" t="s">
        <v>16</v>
      </c>
      <c r="F3" s="8" t="s">
        <v>17</v>
      </c>
      <c r="G3" s="6">
        <v>2</v>
      </c>
      <c r="H3" s="8" t="s">
        <v>18</v>
      </c>
      <c r="I3" s="8" t="s">
        <v>19</v>
      </c>
      <c r="J3" s="14" t="s">
        <v>20</v>
      </c>
      <c r="K3" s="8" t="s">
        <v>21</v>
      </c>
      <c r="L3" s="8" t="s">
        <v>22</v>
      </c>
    </row>
    <row r="4" spans="1:12" ht="15">
      <c r="A4" s="6">
        <v>3</v>
      </c>
      <c r="B4" s="7"/>
      <c r="C4" s="8" t="s">
        <v>23</v>
      </c>
      <c r="D4" s="8" t="s">
        <v>24</v>
      </c>
      <c r="E4" s="8" t="s">
        <v>25</v>
      </c>
      <c r="F4" s="8" t="s">
        <v>26</v>
      </c>
      <c r="G4" s="6">
        <v>3</v>
      </c>
      <c r="H4" s="8" t="s">
        <v>27</v>
      </c>
      <c r="I4" s="8" t="s">
        <v>28</v>
      </c>
      <c r="J4" s="14" t="s">
        <v>29</v>
      </c>
      <c r="K4" s="8" t="s">
        <v>30</v>
      </c>
      <c r="L4" s="9"/>
    </row>
    <row r="5" spans="1:12" ht="15">
      <c r="A5" s="6">
        <v>4</v>
      </c>
      <c r="B5" s="7"/>
      <c r="C5" s="8" t="s">
        <v>31</v>
      </c>
      <c r="D5" s="8" t="s">
        <v>32</v>
      </c>
      <c r="E5" s="8" t="s">
        <v>33</v>
      </c>
      <c r="F5" s="8" t="s">
        <v>8</v>
      </c>
      <c r="G5" s="6">
        <v>4</v>
      </c>
      <c r="H5" s="8" t="s">
        <v>34</v>
      </c>
      <c r="I5" s="8" t="s">
        <v>10</v>
      </c>
      <c r="J5" s="14" t="s">
        <v>35</v>
      </c>
      <c r="K5" s="8" t="s">
        <v>36</v>
      </c>
      <c r="L5" s="8" t="s">
        <v>37</v>
      </c>
    </row>
    <row r="6" spans="1:12" ht="15">
      <c r="A6" s="6">
        <v>5</v>
      </c>
      <c r="B6" s="7"/>
      <c r="C6" s="8" t="s">
        <v>38</v>
      </c>
      <c r="D6" s="8" t="s">
        <v>39</v>
      </c>
      <c r="E6" s="8" t="s">
        <v>40</v>
      </c>
      <c r="F6" s="8" t="s">
        <v>41</v>
      </c>
      <c r="G6" s="6">
        <v>5</v>
      </c>
      <c r="H6" s="8" t="s">
        <v>42</v>
      </c>
      <c r="I6" s="8" t="s">
        <v>43</v>
      </c>
      <c r="J6" s="14" t="s">
        <v>44</v>
      </c>
      <c r="K6" s="8" t="s">
        <v>45</v>
      </c>
      <c r="L6" s="9"/>
    </row>
    <row r="7" spans="1:12" ht="15">
      <c r="A7" s="6">
        <v>6</v>
      </c>
      <c r="B7" s="7"/>
      <c r="C7" s="8" t="s">
        <v>46</v>
      </c>
      <c r="D7" s="8" t="s">
        <v>47</v>
      </c>
      <c r="E7" s="8" t="s">
        <v>48</v>
      </c>
      <c r="F7" s="8" t="s">
        <v>49</v>
      </c>
      <c r="G7" s="6">
        <v>6</v>
      </c>
      <c r="H7" s="8" t="s">
        <v>50</v>
      </c>
      <c r="I7" s="8" t="s">
        <v>51</v>
      </c>
      <c r="J7" s="14" t="s">
        <v>52</v>
      </c>
      <c r="K7" s="8" t="s">
        <v>53</v>
      </c>
      <c r="L7" s="9"/>
    </row>
    <row r="8" spans="1:12" ht="15">
      <c r="A8" s="6">
        <v>7</v>
      </c>
      <c r="B8" s="7"/>
      <c r="C8" s="8" t="s">
        <v>54</v>
      </c>
      <c r="D8" s="8" t="s">
        <v>55</v>
      </c>
      <c r="E8" s="8" t="s">
        <v>56</v>
      </c>
      <c r="F8" s="8" t="s">
        <v>41</v>
      </c>
      <c r="G8" s="6">
        <v>7</v>
      </c>
      <c r="H8" s="8" t="s">
        <v>57</v>
      </c>
      <c r="I8" s="8" t="s">
        <v>43</v>
      </c>
      <c r="J8" s="14" t="s">
        <v>58</v>
      </c>
      <c r="K8" s="8" t="s">
        <v>59</v>
      </c>
      <c r="L8" s="9"/>
    </row>
    <row r="9" spans="1:12" ht="15">
      <c r="A9" s="6">
        <v>8</v>
      </c>
      <c r="B9" s="7"/>
      <c r="C9" s="10" t="s">
        <v>60</v>
      </c>
      <c r="D9" s="10" t="s">
        <v>61</v>
      </c>
      <c r="E9" s="8" t="s">
        <v>62</v>
      </c>
      <c r="F9" s="8" t="s">
        <v>63</v>
      </c>
      <c r="G9" s="6">
        <v>8</v>
      </c>
      <c r="H9" s="8" t="s">
        <v>64</v>
      </c>
      <c r="I9" s="8" t="s">
        <v>65</v>
      </c>
      <c r="J9" s="14" t="s">
        <v>66</v>
      </c>
      <c r="K9" s="8" t="s">
        <v>30</v>
      </c>
      <c r="L9" s="9" t="s">
        <v>67</v>
      </c>
    </row>
    <row r="10" spans="1:12" ht="16.5">
      <c r="A10" s="6">
        <v>9</v>
      </c>
      <c r="B10" s="15"/>
      <c r="C10" s="10" t="s">
        <v>68</v>
      </c>
      <c r="D10" s="10" t="s">
        <v>69</v>
      </c>
      <c r="E10" s="8" t="s">
        <v>70</v>
      </c>
      <c r="F10" s="8" t="s">
        <v>17</v>
      </c>
      <c r="G10" s="6">
        <v>9</v>
      </c>
      <c r="H10" s="8" t="s">
        <v>71</v>
      </c>
      <c r="I10" s="8" t="s">
        <v>72</v>
      </c>
      <c r="J10" s="15" t="s">
        <v>73</v>
      </c>
      <c r="K10" s="8" t="s">
        <v>74</v>
      </c>
      <c r="L10" s="8" t="s">
        <v>75</v>
      </c>
    </row>
    <row r="11" spans="1:12" ht="16.5">
      <c r="A11" s="6">
        <v>10</v>
      </c>
      <c r="B11" s="15"/>
      <c r="C11" s="10" t="s">
        <v>60</v>
      </c>
      <c r="D11" s="10" t="s">
        <v>76</v>
      </c>
      <c r="E11" s="8" t="s">
        <v>77</v>
      </c>
      <c r="F11" s="8" t="s">
        <v>63</v>
      </c>
      <c r="G11" s="6">
        <v>10</v>
      </c>
      <c r="H11" s="8" t="s">
        <v>78</v>
      </c>
      <c r="I11" s="8" t="s">
        <v>65</v>
      </c>
      <c r="J11" s="15" t="s">
        <v>79</v>
      </c>
      <c r="K11" s="8" t="s">
        <v>80</v>
      </c>
      <c r="L11" s="8" t="s">
        <v>81</v>
      </c>
    </row>
    <row r="12" spans="1:12" ht="16.5">
      <c r="A12" s="6">
        <v>11</v>
      </c>
      <c r="B12" s="15"/>
      <c r="C12" s="10" t="s">
        <v>82</v>
      </c>
      <c r="D12" s="10" t="s">
        <v>83</v>
      </c>
      <c r="E12" s="8" t="s">
        <v>84</v>
      </c>
      <c r="F12" s="8" t="s">
        <v>63</v>
      </c>
      <c r="G12" s="6">
        <v>11</v>
      </c>
      <c r="H12" s="8" t="s">
        <v>85</v>
      </c>
      <c r="I12" s="8" t="s">
        <v>65</v>
      </c>
      <c r="J12" s="15" t="s">
        <v>86</v>
      </c>
      <c r="K12" s="8" t="s">
        <v>87</v>
      </c>
      <c r="L12" s="8" t="s">
        <v>88</v>
      </c>
    </row>
    <row r="13" spans="1:12" ht="15">
      <c r="A13" s="6">
        <v>12</v>
      </c>
      <c r="B13" s="7"/>
      <c r="C13" s="8" t="s">
        <v>89</v>
      </c>
      <c r="D13" s="8" t="s">
        <v>90</v>
      </c>
      <c r="E13" s="8" t="s">
        <v>91</v>
      </c>
      <c r="F13" s="8" t="s">
        <v>92</v>
      </c>
      <c r="G13" s="6">
        <v>12</v>
      </c>
      <c r="H13" s="8" t="s">
        <v>93</v>
      </c>
      <c r="I13" s="8" t="s">
        <v>94</v>
      </c>
      <c r="J13" s="14" t="s">
        <v>95</v>
      </c>
      <c r="K13" s="8" t="s">
        <v>96</v>
      </c>
      <c r="L13" s="9"/>
    </row>
    <row r="14" spans="1:12" ht="15">
      <c r="A14" s="6">
        <v>13</v>
      </c>
      <c r="B14" s="7"/>
      <c r="C14" s="10" t="s">
        <v>97</v>
      </c>
      <c r="D14" s="10" t="s">
        <v>98</v>
      </c>
      <c r="E14" s="8" t="s">
        <v>99</v>
      </c>
      <c r="F14" s="8" t="s">
        <v>63</v>
      </c>
      <c r="G14" s="6">
        <v>13</v>
      </c>
      <c r="H14" s="8" t="s">
        <v>100</v>
      </c>
      <c r="I14" s="8" t="s">
        <v>101</v>
      </c>
      <c r="J14" s="14" t="s">
        <v>102</v>
      </c>
      <c r="K14" s="8" t="s">
        <v>103</v>
      </c>
      <c r="L14" s="8" t="s">
        <v>104</v>
      </c>
    </row>
    <row r="15" spans="1:12" ht="16.5">
      <c r="A15" s="6">
        <v>14</v>
      </c>
      <c r="B15" s="15"/>
      <c r="C15" s="10" t="s">
        <v>105</v>
      </c>
      <c r="D15" s="10" t="s">
        <v>106</v>
      </c>
      <c r="E15" s="8" t="s">
        <v>107</v>
      </c>
      <c r="F15" s="8" t="s">
        <v>63</v>
      </c>
      <c r="G15" s="6">
        <v>14</v>
      </c>
      <c r="H15" s="8" t="s">
        <v>78</v>
      </c>
      <c r="I15" s="8" t="s">
        <v>65</v>
      </c>
      <c r="J15" s="15" t="s">
        <v>108</v>
      </c>
      <c r="K15" s="8" t="s">
        <v>109</v>
      </c>
      <c r="L15" s="8" t="s">
        <v>110</v>
      </c>
    </row>
    <row r="16" spans="1:12" ht="15">
      <c r="A16" s="6">
        <v>15</v>
      </c>
      <c r="B16" s="7"/>
      <c r="C16" s="8" t="s">
        <v>111</v>
      </c>
      <c r="D16" s="8" t="s">
        <v>112</v>
      </c>
      <c r="E16" s="8" t="s">
        <v>113</v>
      </c>
      <c r="F16" s="8" t="s">
        <v>26</v>
      </c>
      <c r="G16" s="6">
        <v>15</v>
      </c>
      <c r="H16" s="8" t="s">
        <v>27</v>
      </c>
      <c r="I16" s="8" t="s">
        <v>28</v>
      </c>
      <c r="J16" s="14" t="s">
        <v>114</v>
      </c>
      <c r="K16" s="8" t="s">
        <v>30</v>
      </c>
      <c r="L16" s="9"/>
    </row>
    <row r="17" spans="1:12" ht="16.5">
      <c r="A17" s="6">
        <v>16</v>
      </c>
      <c r="B17" s="15"/>
      <c r="C17" s="8" t="s">
        <v>115</v>
      </c>
      <c r="D17" s="8" t="s">
        <v>116</v>
      </c>
      <c r="E17" s="8" t="s">
        <v>117</v>
      </c>
      <c r="F17" s="8" t="s">
        <v>8</v>
      </c>
      <c r="G17" s="6">
        <v>16</v>
      </c>
      <c r="H17" s="8"/>
      <c r="I17" s="8" t="s">
        <v>10</v>
      </c>
      <c r="J17" s="15" t="s">
        <v>118</v>
      </c>
      <c r="K17" s="8" t="s">
        <v>119</v>
      </c>
      <c r="L17" s="8" t="s">
        <v>120</v>
      </c>
    </row>
    <row r="18" spans="1:12" ht="16.5">
      <c r="A18" s="6">
        <v>17</v>
      </c>
      <c r="B18" s="15"/>
      <c r="C18" s="10" t="s">
        <v>121</v>
      </c>
      <c r="D18" s="10" t="s">
        <v>122</v>
      </c>
      <c r="E18" s="8" t="s">
        <v>123</v>
      </c>
      <c r="F18" s="8" t="s">
        <v>63</v>
      </c>
      <c r="G18" s="6">
        <v>17</v>
      </c>
      <c r="H18" s="8" t="s">
        <v>124</v>
      </c>
      <c r="I18" s="8" t="s">
        <v>101</v>
      </c>
      <c r="J18" s="14" t="s">
        <v>102</v>
      </c>
      <c r="K18" s="8" t="s">
        <v>125</v>
      </c>
      <c r="L18" s="8" t="s">
        <v>126</v>
      </c>
    </row>
    <row r="19" spans="1:12" ht="16.5">
      <c r="A19" s="6">
        <v>18</v>
      </c>
      <c r="B19" s="15"/>
      <c r="C19" s="10" t="s">
        <v>127</v>
      </c>
      <c r="D19" s="10" t="s">
        <v>128</v>
      </c>
      <c r="E19" s="8" t="s">
        <v>129</v>
      </c>
      <c r="F19" s="8" t="s">
        <v>63</v>
      </c>
      <c r="G19" s="6">
        <v>18</v>
      </c>
      <c r="H19" s="8" t="s">
        <v>130</v>
      </c>
      <c r="I19" s="8" t="s">
        <v>101</v>
      </c>
      <c r="J19" s="15" t="s">
        <v>108</v>
      </c>
      <c r="K19" s="8" t="s">
        <v>268</v>
      </c>
      <c r="L19" s="8" t="s">
        <v>131</v>
      </c>
    </row>
    <row r="20" spans="1:12" ht="15">
      <c r="A20" s="6">
        <v>19</v>
      </c>
      <c r="B20" s="7"/>
      <c r="C20" s="10" t="s">
        <v>132</v>
      </c>
      <c r="D20" s="10" t="s">
        <v>133</v>
      </c>
      <c r="E20" s="8" t="s">
        <v>134</v>
      </c>
      <c r="F20" s="8" t="s">
        <v>17</v>
      </c>
      <c r="G20" s="6">
        <v>20</v>
      </c>
      <c r="H20" s="8"/>
      <c r="I20" s="8" t="s">
        <v>19</v>
      </c>
      <c r="J20" s="14" t="s">
        <v>135</v>
      </c>
      <c r="K20" s="8" t="s">
        <v>136</v>
      </c>
      <c r="L20" s="9"/>
    </row>
    <row r="21" spans="1:12" ht="16.5">
      <c r="A21" s="6">
        <v>20</v>
      </c>
      <c r="B21" s="15"/>
      <c r="C21" s="10" t="s">
        <v>137</v>
      </c>
      <c r="D21" s="10" t="s">
        <v>138</v>
      </c>
      <c r="E21" s="8" t="s">
        <v>139</v>
      </c>
      <c r="F21" s="8" t="s">
        <v>63</v>
      </c>
      <c r="G21" s="6">
        <v>21</v>
      </c>
      <c r="H21" s="8" t="s">
        <v>140</v>
      </c>
      <c r="I21" s="8" t="s">
        <v>101</v>
      </c>
      <c r="J21" s="15" t="s">
        <v>102</v>
      </c>
      <c r="K21" s="8" t="s">
        <v>141</v>
      </c>
      <c r="L21" s="8" t="s">
        <v>142</v>
      </c>
    </row>
    <row r="22" spans="1:12" ht="15">
      <c r="A22" s="6">
        <v>21</v>
      </c>
      <c r="B22" s="7"/>
      <c r="C22" s="10" t="s">
        <v>143</v>
      </c>
      <c r="D22" s="10" t="s">
        <v>144</v>
      </c>
      <c r="E22" s="11" t="s">
        <v>145</v>
      </c>
      <c r="F22" s="11" t="s">
        <v>63</v>
      </c>
      <c r="G22" s="6">
        <v>22</v>
      </c>
      <c r="H22" s="8" t="s">
        <v>146</v>
      </c>
      <c r="I22" s="8" t="s">
        <v>101</v>
      </c>
      <c r="J22" s="14" t="s">
        <v>102</v>
      </c>
      <c r="K22" s="8"/>
      <c r="L22" s="9" t="s">
        <v>147</v>
      </c>
    </row>
    <row r="23" spans="1:12" ht="15">
      <c r="A23" s="6">
        <v>22</v>
      </c>
      <c r="B23" s="14"/>
      <c r="C23" s="8" t="s">
        <v>148</v>
      </c>
      <c r="D23" s="8" t="s">
        <v>149</v>
      </c>
      <c r="E23" s="8" t="s">
        <v>150</v>
      </c>
      <c r="F23" s="8" t="s">
        <v>26</v>
      </c>
      <c r="G23" s="6">
        <v>23</v>
      </c>
      <c r="H23" s="8" t="s">
        <v>151</v>
      </c>
      <c r="I23" s="8" t="s">
        <v>152</v>
      </c>
      <c r="J23" s="14" t="s">
        <v>153</v>
      </c>
      <c r="K23" s="12">
        <v>380</v>
      </c>
      <c r="L23" s="8" t="s">
        <v>154</v>
      </c>
    </row>
    <row r="24" spans="1:12" ht="16.5">
      <c r="A24" s="6">
        <v>23</v>
      </c>
      <c r="B24" s="15"/>
      <c r="C24" s="10" t="s">
        <v>155</v>
      </c>
      <c r="D24" s="10" t="s">
        <v>156</v>
      </c>
      <c r="E24" s="8" t="s">
        <v>157</v>
      </c>
      <c r="F24" s="8" t="s">
        <v>63</v>
      </c>
      <c r="G24" s="6">
        <v>24</v>
      </c>
      <c r="H24" s="8" t="s">
        <v>158</v>
      </c>
      <c r="I24" s="8" t="s">
        <v>101</v>
      </c>
      <c r="J24" s="15" t="s">
        <v>159</v>
      </c>
      <c r="K24" s="8" t="s">
        <v>125</v>
      </c>
      <c r="L24" s="8" t="s">
        <v>160</v>
      </c>
    </row>
    <row r="25" spans="1:12" ht="16.5">
      <c r="A25" s="6">
        <v>24</v>
      </c>
      <c r="B25" s="15"/>
      <c r="C25" s="10" t="s">
        <v>161</v>
      </c>
      <c r="D25" s="10" t="s">
        <v>162</v>
      </c>
      <c r="E25" s="8" t="s">
        <v>163</v>
      </c>
      <c r="F25" s="8" t="s">
        <v>17</v>
      </c>
      <c r="G25" s="6">
        <v>25</v>
      </c>
      <c r="H25" s="8"/>
      <c r="I25" s="8" t="s">
        <v>72</v>
      </c>
      <c r="J25" s="15" t="s">
        <v>164</v>
      </c>
      <c r="K25" s="8" t="s">
        <v>165</v>
      </c>
      <c r="L25" s="8" t="s">
        <v>166</v>
      </c>
    </row>
    <row r="26" spans="1:12" ht="15">
      <c r="A26" s="6">
        <v>25</v>
      </c>
      <c r="B26" s="7"/>
      <c r="C26" s="10" t="s">
        <v>167</v>
      </c>
      <c r="D26" s="10" t="s">
        <v>168</v>
      </c>
      <c r="E26" s="11" t="s">
        <v>169</v>
      </c>
      <c r="F26" s="11" t="s">
        <v>63</v>
      </c>
      <c r="G26" s="6">
        <v>26</v>
      </c>
      <c r="H26" s="8" t="s">
        <v>170</v>
      </c>
      <c r="I26" s="8" t="s">
        <v>65</v>
      </c>
      <c r="J26" s="14" t="s">
        <v>171</v>
      </c>
      <c r="K26" s="8" t="s">
        <v>172</v>
      </c>
      <c r="L26" s="8" t="s">
        <v>173</v>
      </c>
    </row>
    <row r="27" spans="1:12" ht="15">
      <c r="A27" s="6">
        <v>26</v>
      </c>
      <c r="B27" s="14"/>
      <c r="C27" s="10" t="s">
        <v>137</v>
      </c>
      <c r="D27" s="10" t="s">
        <v>174</v>
      </c>
      <c r="E27" s="8" t="s">
        <v>175</v>
      </c>
      <c r="F27" s="8" t="s">
        <v>176</v>
      </c>
      <c r="G27" s="6">
        <v>27</v>
      </c>
      <c r="H27" s="8"/>
      <c r="I27" s="8" t="s">
        <v>177</v>
      </c>
      <c r="J27" s="14" t="s">
        <v>178</v>
      </c>
      <c r="K27" s="12">
        <v>440</v>
      </c>
      <c r="L27" s="8" t="s">
        <v>179</v>
      </c>
    </row>
    <row r="28" spans="1:12" ht="16.5">
      <c r="A28" s="6">
        <v>27</v>
      </c>
      <c r="B28" s="15"/>
      <c r="C28" s="10" t="s">
        <v>180</v>
      </c>
      <c r="D28" s="10" t="s">
        <v>181</v>
      </c>
      <c r="E28" s="8" t="s">
        <v>182</v>
      </c>
      <c r="F28" s="8" t="s">
        <v>63</v>
      </c>
      <c r="G28" s="6">
        <v>28</v>
      </c>
      <c r="H28" s="8" t="s">
        <v>183</v>
      </c>
      <c r="I28" s="8" t="s">
        <v>101</v>
      </c>
      <c r="J28" s="15" t="s">
        <v>102</v>
      </c>
      <c r="K28" s="8" t="s">
        <v>184</v>
      </c>
      <c r="L28" s="8" t="s">
        <v>185</v>
      </c>
    </row>
    <row r="29" spans="1:12" ht="16.5">
      <c r="A29" s="6">
        <v>28</v>
      </c>
      <c r="B29" s="15"/>
      <c r="C29" s="10" t="s">
        <v>186</v>
      </c>
      <c r="D29" s="10" t="s">
        <v>187</v>
      </c>
      <c r="E29" s="8" t="s">
        <v>188</v>
      </c>
      <c r="F29" s="8" t="s">
        <v>63</v>
      </c>
      <c r="G29" s="6">
        <v>29</v>
      </c>
      <c r="H29" s="8" t="s">
        <v>183</v>
      </c>
      <c r="I29" s="8" t="s">
        <v>101</v>
      </c>
      <c r="J29" s="15" t="s">
        <v>189</v>
      </c>
      <c r="K29" s="8" t="s">
        <v>190</v>
      </c>
      <c r="L29" s="8" t="s">
        <v>185</v>
      </c>
    </row>
    <row r="30" spans="1:12" ht="15">
      <c r="A30" s="6">
        <v>29</v>
      </c>
      <c r="B30" s="7"/>
      <c r="C30" s="8" t="s">
        <v>191</v>
      </c>
      <c r="D30" s="8" t="s">
        <v>192</v>
      </c>
      <c r="E30" s="8" t="s">
        <v>193</v>
      </c>
      <c r="F30" s="8" t="s">
        <v>8</v>
      </c>
      <c r="G30" s="6">
        <v>30</v>
      </c>
      <c r="H30" s="8" t="s">
        <v>194</v>
      </c>
      <c r="I30" s="8" t="s">
        <v>10</v>
      </c>
      <c r="J30" s="14" t="s">
        <v>195</v>
      </c>
      <c r="K30" s="8" t="s">
        <v>196</v>
      </c>
      <c r="L30" s="8" t="s">
        <v>197</v>
      </c>
    </row>
    <row r="31" spans="1:12" ht="16.5">
      <c r="A31" s="6">
        <v>30</v>
      </c>
      <c r="B31" s="15"/>
      <c r="C31" s="10" t="s">
        <v>198</v>
      </c>
      <c r="D31" s="10" t="s">
        <v>199</v>
      </c>
      <c r="E31" s="8" t="s">
        <v>200</v>
      </c>
      <c r="F31" s="8" t="s">
        <v>63</v>
      </c>
      <c r="G31" s="6">
        <v>34</v>
      </c>
      <c r="H31" s="8" t="s">
        <v>78</v>
      </c>
      <c r="I31" s="8" t="s">
        <v>65</v>
      </c>
      <c r="J31" s="15" t="s">
        <v>201</v>
      </c>
      <c r="K31" s="8" t="s">
        <v>269</v>
      </c>
      <c r="L31" s="8" t="s">
        <v>202</v>
      </c>
    </row>
    <row r="32" spans="1:12" ht="16.5">
      <c r="A32" s="6">
        <v>31</v>
      </c>
      <c r="B32" s="15"/>
      <c r="C32" s="10" t="s">
        <v>203</v>
      </c>
      <c r="D32" s="10" t="s">
        <v>204</v>
      </c>
      <c r="E32" s="11" t="s">
        <v>205</v>
      </c>
      <c r="F32" s="11" t="s">
        <v>63</v>
      </c>
      <c r="G32" s="6">
        <v>35</v>
      </c>
      <c r="H32" s="8" t="s">
        <v>206</v>
      </c>
      <c r="I32" s="8" t="s">
        <v>65</v>
      </c>
      <c r="J32" s="15" t="s">
        <v>207</v>
      </c>
      <c r="K32" s="8" t="s">
        <v>208</v>
      </c>
      <c r="L32" s="9"/>
    </row>
    <row r="33" spans="1:12" ht="16.5">
      <c r="A33" s="6">
        <v>32</v>
      </c>
      <c r="B33" s="15"/>
      <c r="C33" s="10" t="s">
        <v>209</v>
      </c>
      <c r="D33" s="10" t="s">
        <v>210</v>
      </c>
      <c r="E33" s="8" t="s">
        <v>211</v>
      </c>
      <c r="F33" s="8" t="s">
        <v>63</v>
      </c>
      <c r="G33" s="6">
        <v>45</v>
      </c>
      <c r="H33" s="8" t="s">
        <v>212</v>
      </c>
      <c r="I33" s="8" t="s">
        <v>101</v>
      </c>
      <c r="J33" s="15" t="s">
        <v>159</v>
      </c>
      <c r="K33" s="8" t="s">
        <v>141</v>
      </c>
      <c r="L33" s="8" t="s">
        <v>213</v>
      </c>
    </row>
    <row r="34" spans="1:12" ht="15">
      <c r="A34" s="6">
        <v>33</v>
      </c>
      <c r="B34" s="7"/>
      <c r="C34" s="8" t="s">
        <v>214</v>
      </c>
      <c r="D34" s="8" t="s">
        <v>215</v>
      </c>
      <c r="E34" s="8" t="s">
        <v>216</v>
      </c>
      <c r="F34" s="8" t="s">
        <v>217</v>
      </c>
      <c r="G34" s="6">
        <v>47</v>
      </c>
      <c r="H34" s="8" t="s">
        <v>93</v>
      </c>
      <c r="I34" s="8" t="s">
        <v>218</v>
      </c>
      <c r="J34" s="14" t="s">
        <v>219</v>
      </c>
      <c r="K34" s="8" t="s">
        <v>96</v>
      </c>
      <c r="L34" s="9"/>
    </row>
    <row r="35" spans="1:12" ht="16.5">
      <c r="A35" s="6">
        <v>34</v>
      </c>
      <c r="B35" s="15"/>
      <c r="C35" s="10" t="s">
        <v>220</v>
      </c>
      <c r="D35" s="10" t="s">
        <v>221</v>
      </c>
      <c r="E35" s="8" t="s">
        <v>222</v>
      </c>
      <c r="F35" s="8" t="s">
        <v>176</v>
      </c>
      <c r="G35" s="6">
        <v>54</v>
      </c>
      <c r="H35" s="8" t="s">
        <v>223</v>
      </c>
      <c r="I35" s="8" t="s">
        <v>224</v>
      </c>
      <c r="J35" s="15" t="s">
        <v>225</v>
      </c>
      <c r="K35" s="8" t="s">
        <v>226</v>
      </c>
      <c r="L35" s="8" t="s">
        <v>227</v>
      </c>
    </row>
    <row r="36" spans="1:12" ht="15">
      <c r="A36" s="6">
        <v>35</v>
      </c>
      <c r="B36" s="7"/>
      <c r="C36" s="10" t="s">
        <v>198</v>
      </c>
      <c r="D36" s="10" t="s">
        <v>228</v>
      </c>
      <c r="E36" s="8" t="s">
        <v>229</v>
      </c>
      <c r="F36" s="8" t="s">
        <v>176</v>
      </c>
      <c r="G36" s="6">
        <v>55</v>
      </c>
      <c r="H36" s="8"/>
      <c r="I36" s="8" t="s">
        <v>177</v>
      </c>
      <c r="J36" s="14" t="s">
        <v>108</v>
      </c>
      <c r="K36" s="8" t="s">
        <v>125</v>
      </c>
      <c r="L36" s="8" t="s">
        <v>230</v>
      </c>
    </row>
    <row r="37" spans="1:12" ht="16.5">
      <c r="A37" s="6">
        <v>36</v>
      </c>
      <c r="B37" s="15"/>
      <c r="C37" s="10" t="s">
        <v>198</v>
      </c>
      <c r="D37" s="10" t="s">
        <v>231</v>
      </c>
      <c r="E37" s="8" t="s">
        <v>232</v>
      </c>
      <c r="F37" s="8" t="s">
        <v>63</v>
      </c>
      <c r="G37" s="6">
        <v>56</v>
      </c>
      <c r="H37" s="8" t="s">
        <v>233</v>
      </c>
      <c r="I37" s="8" t="s">
        <v>101</v>
      </c>
      <c r="J37" s="15" t="s">
        <v>234</v>
      </c>
      <c r="K37" s="8" t="s">
        <v>235</v>
      </c>
      <c r="L37" s="8" t="s">
        <v>236</v>
      </c>
    </row>
    <row r="38" spans="1:12" ht="16.5">
      <c r="A38" s="6">
        <v>37</v>
      </c>
      <c r="B38" s="15"/>
      <c r="C38" s="10" t="s">
        <v>237</v>
      </c>
      <c r="D38" s="10" t="s">
        <v>238</v>
      </c>
      <c r="E38" s="8" t="s">
        <v>239</v>
      </c>
      <c r="F38" s="8" t="s">
        <v>17</v>
      </c>
      <c r="G38" s="6">
        <v>69</v>
      </c>
      <c r="H38" s="8"/>
      <c r="I38" s="8" t="s">
        <v>72</v>
      </c>
      <c r="J38" s="15" t="s">
        <v>135</v>
      </c>
      <c r="K38" s="8" t="s">
        <v>136</v>
      </c>
      <c r="L38" s="8" t="s">
        <v>240</v>
      </c>
    </row>
    <row r="39" spans="1:12" ht="16.5">
      <c r="A39" s="6">
        <v>38</v>
      </c>
      <c r="B39" s="15"/>
      <c r="C39" s="10" t="s">
        <v>241</v>
      </c>
      <c r="D39" s="10" t="s">
        <v>242</v>
      </c>
      <c r="E39" s="8" t="s">
        <v>243</v>
      </c>
      <c r="F39" s="8" t="s">
        <v>63</v>
      </c>
      <c r="G39" s="6">
        <v>73</v>
      </c>
      <c r="H39" s="8"/>
      <c r="I39" s="8" t="s">
        <v>101</v>
      </c>
      <c r="J39" s="15" t="s">
        <v>195</v>
      </c>
      <c r="K39" s="8" t="s">
        <v>30</v>
      </c>
      <c r="L39" s="8" t="s">
        <v>244</v>
      </c>
    </row>
    <row r="40" spans="1:12" ht="15">
      <c r="A40" s="6">
        <v>39</v>
      </c>
      <c r="B40" s="7"/>
      <c r="C40" s="10" t="s">
        <v>143</v>
      </c>
      <c r="D40" s="10" t="s">
        <v>245</v>
      </c>
      <c r="E40" s="8" t="s">
        <v>246</v>
      </c>
      <c r="F40" s="8" t="s">
        <v>63</v>
      </c>
      <c r="G40" s="6">
        <v>74</v>
      </c>
      <c r="H40" s="8" t="s">
        <v>247</v>
      </c>
      <c r="I40" s="8" t="s">
        <v>101</v>
      </c>
      <c r="J40" s="14" t="s">
        <v>248</v>
      </c>
      <c r="K40" s="8" t="s">
        <v>96</v>
      </c>
      <c r="L40" s="8" t="s">
        <v>249</v>
      </c>
    </row>
    <row r="41" spans="1:12" ht="16.5">
      <c r="A41" s="6">
        <v>40</v>
      </c>
      <c r="B41" s="15"/>
      <c r="C41" s="10" t="s">
        <v>250</v>
      </c>
      <c r="D41" s="10" t="s">
        <v>251</v>
      </c>
      <c r="E41" s="8" t="s">
        <v>252</v>
      </c>
      <c r="F41" s="8" t="s">
        <v>63</v>
      </c>
      <c r="G41" s="6">
        <v>77</v>
      </c>
      <c r="H41" s="8" t="s">
        <v>183</v>
      </c>
      <c r="I41" s="8" t="s">
        <v>101</v>
      </c>
      <c r="J41" s="15" t="s">
        <v>178</v>
      </c>
      <c r="K41" s="8" t="s">
        <v>184</v>
      </c>
      <c r="L41" s="8" t="s">
        <v>185</v>
      </c>
    </row>
    <row r="42" spans="1:12" ht="16.5">
      <c r="A42" s="6">
        <v>41</v>
      </c>
      <c r="B42" s="15"/>
      <c r="C42" s="10" t="s">
        <v>143</v>
      </c>
      <c r="D42" s="10" t="s">
        <v>253</v>
      </c>
      <c r="E42" s="8" t="s">
        <v>254</v>
      </c>
      <c r="F42" s="8" t="s">
        <v>63</v>
      </c>
      <c r="G42" s="6">
        <v>88</v>
      </c>
      <c r="H42" s="8" t="s">
        <v>255</v>
      </c>
      <c r="I42" s="8" t="s">
        <v>101</v>
      </c>
      <c r="J42" s="15" t="s">
        <v>234</v>
      </c>
      <c r="K42" s="8" t="s">
        <v>256</v>
      </c>
      <c r="L42" s="8" t="s">
        <v>257</v>
      </c>
    </row>
    <row r="43" spans="1:12" ht="15">
      <c r="A43" s="6">
        <v>42</v>
      </c>
      <c r="B43" s="7"/>
      <c r="C43" s="10" t="s">
        <v>258</v>
      </c>
      <c r="D43" s="10" t="s">
        <v>259</v>
      </c>
      <c r="E43" s="8" t="s">
        <v>260</v>
      </c>
      <c r="F43" s="8" t="s">
        <v>63</v>
      </c>
      <c r="G43" s="6">
        <v>606</v>
      </c>
      <c r="H43" s="8" t="s">
        <v>85</v>
      </c>
      <c r="I43" s="8" t="s">
        <v>65</v>
      </c>
      <c r="J43" s="14" t="s">
        <v>189</v>
      </c>
      <c r="K43" s="8" t="s">
        <v>261</v>
      </c>
      <c r="L43" s="8" t="s">
        <v>262</v>
      </c>
    </row>
    <row r="44" spans="1:12" ht="15">
      <c r="A44" s="6">
        <v>43</v>
      </c>
      <c r="B44" s="7"/>
      <c r="C44" s="10" t="s">
        <v>258</v>
      </c>
      <c r="D44" s="10" t="s">
        <v>270</v>
      </c>
      <c r="E44" s="8" t="s">
        <v>271</v>
      </c>
      <c r="F44" s="8" t="s">
        <v>176</v>
      </c>
      <c r="G44" s="6">
        <v>8</v>
      </c>
      <c r="H44" s="8"/>
      <c r="I44" s="8" t="s">
        <v>273</v>
      </c>
      <c r="J44" s="14" t="s">
        <v>274</v>
      </c>
      <c r="K44" s="8" t="s">
        <v>275</v>
      </c>
      <c r="L44" s="8" t="s">
        <v>272</v>
      </c>
    </row>
    <row r="45" spans="1:12" ht="15">
      <c r="A45" s="6">
        <v>44</v>
      </c>
      <c r="B45" s="7"/>
      <c r="C45" s="10" t="s">
        <v>132</v>
      </c>
      <c r="D45" s="10" t="s">
        <v>277</v>
      </c>
      <c r="E45" s="8" t="s">
        <v>276</v>
      </c>
      <c r="F45" s="8" t="s">
        <v>176</v>
      </c>
      <c r="G45" s="6">
        <v>99</v>
      </c>
      <c r="H45" s="8"/>
      <c r="I45" s="8" t="s">
        <v>278</v>
      </c>
      <c r="J45" s="14" t="s">
        <v>274</v>
      </c>
      <c r="K45" s="8" t="s">
        <v>279</v>
      </c>
      <c r="L45" s="8" t="s">
        <v>280</v>
      </c>
    </row>
    <row r="46" spans="1:12" ht="15">
      <c r="A46" s="6">
        <v>45</v>
      </c>
      <c r="B46" s="7"/>
      <c r="C46" s="10" t="s">
        <v>132</v>
      </c>
      <c r="D46" s="10" t="s">
        <v>283</v>
      </c>
      <c r="E46" s="8" t="s">
        <v>281</v>
      </c>
      <c r="F46" s="8" t="s">
        <v>63</v>
      </c>
      <c r="G46" s="6">
        <v>19</v>
      </c>
      <c r="H46" s="8" t="s">
        <v>282</v>
      </c>
      <c r="I46" s="8" t="s">
        <v>101</v>
      </c>
      <c r="J46" s="14" t="s">
        <v>102</v>
      </c>
      <c r="K46" s="8" t="s">
        <v>279</v>
      </c>
      <c r="L46" s="8" t="s">
        <v>284</v>
      </c>
    </row>
    <row r="47" spans="1:12" ht="15">
      <c r="A47" s="6">
        <v>46</v>
      </c>
      <c r="B47" s="7"/>
      <c r="C47" s="10" t="s">
        <v>286</v>
      </c>
      <c r="D47" s="10" t="s">
        <v>287</v>
      </c>
      <c r="E47" s="8" t="s">
        <v>285</v>
      </c>
      <c r="F47" s="8" t="s">
        <v>63</v>
      </c>
      <c r="G47" s="6">
        <v>31</v>
      </c>
      <c r="H47" s="8" t="s">
        <v>288</v>
      </c>
      <c r="I47" s="8" t="s">
        <v>65</v>
      </c>
      <c r="J47" s="14" t="s">
        <v>274</v>
      </c>
      <c r="K47" s="8" t="s">
        <v>289</v>
      </c>
      <c r="L47" s="8" t="s">
        <v>290</v>
      </c>
    </row>
    <row r="48" spans="1:12" ht="15">
      <c r="A48" s="6">
        <v>47</v>
      </c>
      <c r="B48" s="7"/>
      <c r="C48" s="10" t="s">
        <v>14</v>
      </c>
      <c r="D48" s="10" t="s">
        <v>292</v>
      </c>
      <c r="E48" s="8" t="s">
        <v>291</v>
      </c>
      <c r="F48" s="8" t="s">
        <v>63</v>
      </c>
      <c r="G48" s="6">
        <v>51</v>
      </c>
      <c r="H48" s="8"/>
      <c r="I48" s="8" t="s">
        <v>65</v>
      </c>
      <c r="J48" s="14" t="s">
        <v>295</v>
      </c>
      <c r="K48" s="8" t="s">
        <v>294</v>
      </c>
      <c r="L48" s="8" t="s">
        <v>293</v>
      </c>
    </row>
  </sheetData>
  <sheetProtection/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53"/>
  <sheetViews>
    <sheetView zoomScalePageLayoutView="0" workbookViewId="0" topLeftCell="A1">
      <pane xSplit="4" ySplit="8" topLeftCell="E1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48" sqref="E48"/>
    </sheetView>
  </sheetViews>
  <sheetFormatPr defaultColWidth="9.140625" defaultRowHeight="15"/>
  <cols>
    <col min="1" max="1" width="4.140625" style="37" bestFit="1" customWidth="1"/>
    <col min="2" max="2" width="6.140625" style="78" bestFit="1" customWidth="1"/>
    <col min="3" max="3" width="11.8515625" style="5" bestFit="1" customWidth="1"/>
    <col min="4" max="4" width="18.28125" style="5" bestFit="1" customWidth="1"/>
    <col min="5" max="5" width="31.8515625" style="5" bestFit="1" customWidth="1"/>
    <col min="6" max="6" width="22.421875" style="5" bestFit="1" customWidth="1"/>
    <col min="7" max="7" width="19.8515625" style="5" bestFit="1" customWidth="1"/>
    <col min="8" max="8" width="14.8515625" style="5" bestFit="1" customWidth="1"/>
    <col min="9" max="9" width="15.00390625" style="5" hidden="1" customWidth="1"/>
    <col min="10" max="16384" width="9.140625" style="5" customWidth="1"/>
  </cols>
  <sheetData>
    <row r="1" ht="18.75"/>
    <row r="2" ht="18.75"/>
    <row r="3" ht="18.75"/>
    <row r="4" ht="18.75"/>
    <row r="6" spans="3:7" ht="23.25">
      <c r="C6" s="186" t="s">
        <v>319</v>
      </c>
      <c r="D6" s="186"/>
      <c r="E6" s="186"/>
      <c r="F6" s="186"/>
      <c r="G6" s="186"/>
    </row>
    <row r="8" spans="1:9" s="33" customFormat="1" ht="37.5">
      <c r="A8" s="43" t="s">
        <v>265</v>
      </c>
      <c r="B8" s="44" t="s">
        <v>267</v>
      </c>
      <c r="C8" s="62" t="s">
        <v>263</v>
      </c>
      <c r="D8" s="63" t="s">
        <v>264</v>
      </c>
      <c r="E8" s="45" t="s">
        <v>1</v>
      </c>
      <c r="F8" s="45" t="s">
        <v>2</v>
      </c>
      <c r="G8" s="46" t="s">
        <v>266</v>
      </c>
      <c r="H8" s="45" t="s">
        <v>3</v>
      </c>
      <c r="I8" s="34" t="s">
        <v>4</v>
      </c>
    </row>
    <row r="9" spans="1:9" s="33" customFormat="1" ht="18.75">
      <c r="A9" s="47">
        <v>1</v>
      </c>
      <c r="B9" s="79">
        <v>1</v>
      </c>
      <c r="C9" s="64" t="s">
        <v>5</v>
      </c>
      <c r="D9" s="65" t="s">
        <v>6</v>
      </c>
      <c r="E9" s="55" t="s">
        <v>9</v>
      </c>
      <c r="F9" s="55" t="s">
        <v>10</v>
      </c>
      <c r="G9" s="58" t="s">
        <v>11</v>
      </c>
      <c r="H9" s="55" t="s">
        <v>12</v>
      </c>
      <c r="I9" s="41" t="s">
        <v>13</v>
      </c>
    </row>
    <row r="10" spans="1:9" ht="18.75">
      <c r="A10" s="48">
        <v>2</v>
      </c>
      <c r="B10" s="80">
        <v>2</v>
      </c>
      <c r="C10" s="66" t="s">
        <v>14</v>
      </c>
      <c r="D10" s="67" t="s">
        <v>15</v>
      </c>
      <c r="E10" s="49" t="s">
        <v>299</v>
      </c>
      <c r="F10" s="49" t="s">
        <v>19</v>
      </c>
      <c r="G10" s="50" t="s">
        <v>20</v>
      </c>
      <c r="H10" s="49" t="s">
        <v>21</v>
      </c>
      <c r="I10" s="12" t="s">
        <v>22</v>
      </c>
    </row>
    <row r="11" spans="1:9" ht="18.75">
      <c r="A11" s="47">
        <v>3</v>
      </c>
      <c r="B11" s="80">
        <v>3</v>
      </c>
      <c r="C11" s="68" t="s">
        <v>23</v>
      </c>
      <c r="D11" s="69" t="s">
        <v>24</v>
      </c>
      <c r="E11" s="49" t="s">
        <v>27</v>
      </c>
      <c r="F11" s="49" t="s">
        <v>28</v>
      </c>
      <c r="G11" s="50" t="s">
        <v>29</v>
      </c>
      <c r="H11" s="49" t="s">
        <v>30</v>
      </c>
      <c r="I11" s="38"/>
    </row>
    <row r="12" spans="1:9" ht="18.75">
      <c r="A12" s="48">
        <v>4</v>
      </c>
      <c r="B12" s="80">
        <v>4</v>
      </c>
      <c r="C12" s="68" t="s">
        <v>31</v>
      </c>
      <c r="D12" s="69" t="s">
        <v>32</v>
      </c>
      <c r="E12" s="49" t="s">
        <v>34</v>
      </c>
      <c r="F12" s="49" t="s">
        <v>10</v>
      </c>
      <c r="G12" s="50" t="s">
        <v>35</v>
      </c>
      <c r="H12" s="49" t="s">
        <v>36</v>
      </c>
      <c r="I12" s="12" t="s">
        <v>37</v>
      </c>
    </row>
    <row r="13" spans="1:9" ht="18.75">
      <c r="A13" s="47">
        <v>5</v>
      </c>
      <c r="B13" s="80">
        <v>5</v>
      </c>
      <c r="C13" s="68" t="s">
        <v>38</v>
      </c>
      <c r="D13" s="69" t="s">
        <v>39</v>
      </c>
      <c r="E13" s="49" t="s">
        <v>42</v>
      </c>
      <c r="F13" s="49" t="s">
        <v>43</v>
      </c>
      <c r="G13" s="50" t="s">
        <v>44</v>
      </c>
      <c r="H13" s="49" t="s">
        <v>45</v>
      </c>
      <c r="I13" s="38"/>
    </row>
    <row r="14" spans="1:9" ht="18.75">
      <c r="A14" s="48">
        <v>6</v>
      </c>
      <c r="B14" s="80">
        <v>6</v>
      </c>
      <c r="C14" s="70" t="s">
        <v>46</v>
      </c>
      <c r="D14" s="71" t="s">
        <v>47</v>
      </c>
      <c r="E14" s="51" t="s">
        <v>50</v>
      </c>
      <c r="F14" s="51" t="s">
        <v>51</v>
      </c>
      <c r="G14" s="52" t="s">
        <v>52</v>
      </c>
      <c r="H14" s="51" t="s">
        <v>53</v>
      </c>
      <c r="I14" s="9" t="s">
        <v>313</v>
      </c>
    </row>
    <row r="15" spans="1:9" ht="18.75">
      <c r="A15" s="47">
        <v>7</v>
      </c>
      <c r="B15" s="80">
        <v>7</v>
      </c>
      <c r="C15" s="68" t="s">
        <v>54</v>
      </c>
      <c r="D15" s="69" t="s">
        <v>55</v>
      </c>
      <c r="E15" s="49" t="s">
        <v>57</v>
      </c>
      <c r="F15" s="49" t="s">
        <v>43</v>
      </c>
      <c r="G15" s="50" t="s">
        <v>58</v>
      </c>
      <c r="H15" s="49" t="s">
        <v>59</v>
      </c>
      <c r="I15" s="38"/>
    </row>
    <row r="16" spans="1:9" ht="18.75">
      <c r="A16" s="48">
        <v>8</v>
      </c>
      <c r="B16" s="80">
        <v>8</v>
      </c>
      <c r="C16" s="66" t="s">
        <v>60</v>
      </c>
      <c r="D16" s="67" t="s">
        <v>61</v>
      </c>
      <c r="E16" s="49" t="s">
        <v>64</v>
      </c>
      <c r="F16" s="49" t="s">
        <v>65</v>
      </c>
      <c r="G16" s="50" t="s">
        <v>66</v>
      </c>
      <c r="H16" s="49" t="s">
        <v>30</v>
      </c>
      <c r="I16" s="38" t="s">
        <v>67</v>
      </c>
    </row>
    <row r="17" spans="1:9" ht="18.75">
      <c r="A17" s="47">
        <v>9</v>
      </c>
      <c r="B17" s="80">
        <v>9</v>
      </c>
      <c r="C17" s="72" t="s">
        <v>316</v>
      </c>
      <c r="D17" s="73" t="s">
        <v>317</v>
      </c>
      <c r="E17" s="49" t="s">
        <v>93</v>
      </c>
      <c r="F17" s="49" t="s">
        <v>273</v>
      </c>
      <c r="G17" s="53" t="s">
        <v>318</v>
      </c>
      <c r="H17" s="49"/>
      <c r="I17" s="38"/>
    </row>
    <row r="18" spans="1:9" ht="18.75">
      <c r="A18" s="48">
        <v>10</v>
      </c>
      <c r="B18" s="80">
        <v>10</v>
      </c>
      <c r="C18" s="66" t="s">
        <v>60</v>
      </c>
      <c r="D18" s="67" t="s">
        <v>76</v>
      </c>
      <c r="E18" s="49" t="s">
        <v>78</v>
      </c>
      <c r="F18" s="49" t="s">
        <v>65</v>
      </c>
      <c r="G18" s="54" t="s">
        <v>79</v>
      </c>
      <c r="H18" s="49" t="s">
        <v>80</v>
      </c>
      <c r="I18" s="12" t="s">
        <v>81</v>
      </c>
    </row>
    <row r="19" spans="1:9" ht="18.75">
      <c r="A19" s="47">
        <v>11</v>
      </c>
      <c r="B19" s="80">
        <v>11</v>
      </c>
      <c r="C19" s="66" t="s">
        <v>82</v>
      </c>
      <c r="D19" s="67" t="s">
        <v>83</v>
      </c>
      <c r="E19" s="49" t="s">
        <v>85</v>
      </c>
      <c r="F19" s="49" t="s">
        <v>65</v>
      </c>
      <c r="G19" s="54" t="s">
        <v>86</v>
      </c>
      <c r="H19" s="49" t="s">
        <v>87</v>
      </c>
      <c r="I19" s="12" t="s">
        <v>88</v>
      </c>
    </row>
    <row r="20" spans="1:9" ht="18.75">
      <c r="A20" s="48">
        <v>12</v>
      </c>
      <c r="B20" s="80">
        <v>12</v>
      </c>
      <c r="C20" s="68" t="s">
        <v>89</v>
      </c>
      <c r="D20" s="69" t="s">
        <v>90</v>
      </c>
      <c r="E20" s="49" t="s">
        <v>93</v>
      </c>
      <c r="F20" s="49" t="s">
        <v>94</v>
      </c>
      <c r="G20" s="50" t="s">
        <v>95</v>
      </c>
      <c r="H20" s="49" t="s">
        <v>96</v>
      </c>
      <c r="I20" s="38" t="s">
        <v>307</v>
      </c>
    </row>
    <row r="21" spans="1:9" s="33" customFormat="1" ht="18.75">
      <c r="A21" s="47">
        <v>13</v>
      </c>
      <c r="B21" s="80">
        <v>13</v>
      </c>
      <c r="C21" s="66" t="s">
        <v>97</v>
      </c>
      <c r="D21" s="67" t="s">
        <v>98</v>
      </c>
      <c r="E21" s="49" t="s">
        <v>100</v>
      </c>
      <c r="F21" s="49" t="s">
        <v>101</v>
      </c>
      <c r="G21" s="50" t="s">
        <v>102</v>
      </c>
      <c r="H21" s="49" t="s">
        <v>103</v>
      </c>
      <c r="I21" s="12" t="s">
        <v>104</v>
      </c>
    </row>
    <row r="22" spans="1:9" ht="18.75">
      <c r="A22" s="48">
        <v>14</v>
      </c>
      <c r="B22" s="80">
        <v>15</v>
      </c>
      <c r="C22" s="68" t="s">
        <v>111</v>
      </c>
      <c r="D22" s="69" t="s">
        <v>112</v>
      </c>
      <c r="E22" s="49" t="s">
        <v>27</v>
      </c>
      <c r="F22" s="49" t="s">
        <v>28</v>
      </c>
      <c r="G22" s="50" t="s">
        <v>114</v>
      </c>
      <c r="H22" s="49" t="s">
        <v>30</v>
      </c>
      <c r="I22" s="38"/>
    </row>
    <row r="23" spans="1:9" ht="18.75">
      <c r="A23" s="47">
        <v>15</v>
      </c>
      <c r="B23" s="79">
        <v>16</v>
      </c>
      <c r="C23" s="64" t="s">
        <v>115</v>
      </c>
      <c r="D23" s="65" t="s">
        <v>116</v>
      </c>
      <c r="E23" s="55"/>
      <c r="F23" s="55" t="s">
        <v>10</v>
      </c>
      <c r="G23" s="56" t="s">
        <v>118</v>
      </c>
      <c r="H23" s="55" t="s">
        <v>119</v>
      </c>
      <c r="I23" s="40" t="s">
        <v>120</v>
      </c>
    </row>
    <row r="24" spans="1:9" ht="18.75">
      <c r="A24" s="48">
        <v>16</v>
      </c>
      <c r="B24" s="80">
        <v>17</v>
      </c>
      <c r="C24" s="66" t="s">
        <v>121</v>
      </c>
      <c r="D24" s="67" t="s">
        <v>122</v>
      </c>
      <c r="E24" s="49" t="s">
        <v>124</v>
      </c>
      <c r="F24" s="49" t="s">
        <v>101</v>
      </c>
      <c r="G24" s="50" t="s">
        <v>102</v>
      </c>
      <c r="H24" s="49" t="s">
        <v>125</v>
      </c>
      <c r="I24" s="12" t="s">
        <v>126</v>
      </c>
    </row>
    <row r="25" spans="1:9" ht="18.75">
      <c r="A25" s="47">
        <v>17</v>
      </c>
      <c r="B25" s="80">
        <v>19</v>
      </c>
      <c r="C25" s="66" t="s">
        <v>155</v>
      </c>
      <c r="D25" s="67" t="s">
        <v>156</v>
      </c>
      <c r="E25" s="49" t="s">
        <v>158</v>
      </c>
      <c r="F25" s="49" t="s">
        <v>101</v>
      </c>
      <c r="G25" s="54" t="s">
        <v>159</v>
      </c>
      <c r="H25" s="49" t="s">
        <v>125</v>
      </c>
      <c r="I25" s="12" t="s">
        <v>160</v>
      </c>
    </row>
    <row r="26" spans="1:9" ht="18.75">
      <c r="A26" s="48">
        <v>18</v>
      </c>
      <c r="B26" s="80">
        <v>20</v>
      </c>
      <c r="C26" s="66" t="s">
        <v>132</v>
      </c>
      <c r="D26" s="67" t="s">
        <v>133</v>
      </c>
      <c r="E26" s="49"/>
      <c r="F26" s="49" t="s">
        <v>19</v>
      </c>
      <c r="G26" s="50" t="s">
        <v>135</v>
      </c>
      <c r="H26" s="49" t="s">
        <v>136</v>
      </c>
      <c r="I26" s="38" t="s">
        <v>306</v>
      </c>
    </row>
    <row r="27" spans="1:9" ht="18.75">
      <c r="A27" s="47">
        <v>19</v>
      </c>
      <c r="B27" s="80">
        <v>21</v>
      </c>
      <c r="C27" s="66" t="s">
        <v>137</v>
      </c>
      <c r="D27" s="67" t="s">
        <v>138</v>
      </c>
      <c r="E27" s="49" t="s">
        <v>140</v>
      </c>
      <c r="F27" s="49" t="s">
        <v>101</v>
      </c>
      <c r="G27" s="54" t="s">
        <v>102</v>
      </c>
      <c r="H27" s="49" t="s">
        <v>141</v>
      </c>
      <c r="I27" s="12" t="s">
        <v>142</v>
      </c>
    </row>
    <row r="28" spans="1:9" ht="18.75">
      <c r="A28" s="48">
        <v>20</v>
      </c>
      <c r="B28" s="80">
        <v>23</v>
      </c>
      <c r="C28" s="68" t="s">
        <v>148</v>
      </c>
      <c r="D28" s="69" t="s">
        <v>149</v>
      </c>
      <c r="E28" s="49" t="s">
        <v>151</v>
      </c>
      <c r="F28" s="49" t="s">
        <v>152</v>
      </c>
      <c r="G28" s="50" t="s">
        <v>153</v>
      </c>
      <c r="H28" s="49">
        <v>380</v>
      </c>
      <c r="I28" s="12" t="s">
        <v>154</v>
      </c>
    </row>
    <row r="29" spans="1:9" ht="18.75">
      <c r="A29" s="47">
        <v>21</v>
      </c>
      <c r="B29" s="80">
        <v>24</v>
      </c>
      <c r="C29" s="66" t="s">
        <v>258</v>
      </c>
      <c r="D29" s="67" t="s">
        <v>270</v>
      </c>
      <c r="E29" s="49"/>
      <c r="F29" s="49" t="s">
        <v>273</v>
      </c>
      <c r="G29" s="50" t="s">
        <v>274</v>
      </c>
      <c r="H29" s="49" t="s">
        <v>275</v>
      </c>
      <c r="I29" s="12" t="s">
        <v>272</v>
      </c>
    </row>
    <row r="30" spans="1:9" ht="18.75">
      <c r="A30" s="48">
        <v>22</v>
      </c>
      <c r="B30" s="80">
        <v>26</v>
      </c>
      <c r="C30" s="66" t="s">
        <v>167</v>
      </c>
      <c r="D30" s="67" t="s">
        <v>168</v>
      </c>
      <c r="E30" s="49" t="s">
        <v>170</v>
      </c>
      <c r="F30" s="49" t="s">
        <v>65</v>
      </c>
      <c r="G30" s="50" t="s">
        <v>171</v>
      </c>
      <c r="H30" s="49" t="s">
        <v>172</v>
      </c>
      <c r="I30" s="12" t="s">
        <v>173</v>
      </c>
    </row>
    <row r="31" spans="1:9" ht="18.75">
      <c r="A31" s="47">
        <v>23</v>
      </c>
      <c r="B31" s="80">
        <v>27</v>
      </c>
      <c r="C31" s="66" t="s">
        <v>137</v>
      </c>
      <c r="D31" s="67" t="s">
        <v>174</v>
      </c>
      <c r="E31" s="49"/>
      <c r="F31" s="49" t="s">
        <v>273</v>
      </c>
      <c r="G31" s="50" t="s">
        <v>178</v>
      </c>
      <c r="H31" s="49">
        <v>440</v>
      </c>
      <c r="I31" s="12" t="s">
        <v>179</v>
      </c>
    </row>
    <row r="32" spans="1:9" ht="18.75">
      <c r="A32" s="48">
        <v>24</v>
      </c>
      <c r="B32" s="80">
        <v>28</v>
      </c>
      <c r="C32" s="66" t="s">
        <v>180</v>
      </c>
      <c r="D32" s="67" t="s">
        <v>181</v>
      </c>
      <c r="E32" s="49" t="s">
        <v>183</v>
      </c>
      <c r="F32" s="49" t="s">
        <v>101</v>
      </c>
      <c r="G32" s="54" t="s">
        <v>102</v>
      </c>
      <c r="H32" s="49" t="s">
        <v>184</v>
      </c>
      <c r="I32" s="12" t="s">
        <v>185</v>
      </c>
    </row>
    <row r="33" spans="1:9" ht="18.75">
      <c r="A33" s="47">
        <v>25</v>
      </c>
      <c r="B33" s="80">
        <v>29</v>
      </c>
      <c r="C33" s="66" t="s">
        <v>186</v>
      </c>
      <c r="D33" s="67" t="s">
        <v>187</v>
      </c>
      <c r="E33" s="49" t="s">
        <v>183</v>
      </c>
      <c r="F33" s="49" t="s">
        <v>101</v>
      </c>
      <c r="G33" s="54" t="s">
        <v>189</v>
      </c>
      <c r="H33" s="49" t="s">
        <v>190</v>
      </c>
      <c r="I33" s="12" t="s">
        <v>185</v>
      </c>
    </row>
    <row r="34" spans="1:9" ht="18.75">
      <c r="A34" s="48">
        <v>26</v>
      </c>
      <c r="B34" s="80">
        <v>30</v>
      </c>
      <c r="C34" s="68" t="s">
        <v>191</v>
      </c>
      <c r="D34" s="69" t="s">
        <v>192</v>
      </c>
      <c r="E34" s="49" t="s">
        <v>194</v>
      </c>
      <c r="F34" s="49" t="s">
        <v>10</v>
      </c>
      <c r="G34" s="50" t="s">
        <v>195</v>
      </c>
      <c r="H34" s="49" t="s">
        <v>196</v>
      </c>
      <c r="I34" s="12" t="s">
        <v>197</v>
      </c>
    </row>
    <row r="35" spans="1:9" ht="18.75">
      <c r="A35" s="47">
        <v>27</v>
      </c>
      <c r="B35" s="80">
        <v>31</v>
      </c>
      <c r="C35" s="66" t="s">
        <v>286</v>
      </c>
      <c r="D35" s="67" t="s">
        <v>287</v>
      </c>
      <c r="E35" s="49" t="s">
        <v>288</v>
      </c>
      <c r="F35" s="49" t="s">
        <v>65</v>
      </c>
      <c r="G35" s="50" t="s">
        <v>274</v>
      </c>
      <c r="H35" s="49" t="s">
        <v>289</v>
      </c>
      <c r="I35" s="12" t="s">
        <v>290</v>
      </c>
    </row>
    <row r="36" spans="1:9" ht="18.75">
      <c r="A36" s="48">
        <v>28</v>
      </c>
      <c r="B36" s="80">
        <v>33</v>
      </c>
      <c r="C36" s="66" t="s">
        <v>127</v>
      </c>
      <c r="D36" s="67" t="s">
        <v>128</v>
      </c>
      <c r="E36" s="49" t="s">
        <v>130</v>
      </c>
      <c r="F36" s="49" t="s">
        <v>101</v>
      </c>
      <c r="G36" s="54" t="s">
        <v>108</v>
      </c>
      <c r="H36" s="49" t="s">
        <v>268</v>
      </c>
      <c r="I36" s="12" t="s">
        <v>131</v>
      </c>
    </row>
    <row r="37" spans="1:9" s="33" customFormat="1" ht="18.75">
      <c r="A37" s="47">
        <v>29</v>
      </c>
      <c r="B37" s="79">
        <v>34</v>
      </c>
      <c r="C37" s="74" t="s">
        <v>198</v>
      </c>
      <c r="D37" s="75" t="s">
        <v>199</v>
      </c>
      <c r="E37" s="55" t="s">
        <v>78</v>
      </c>
      <c r="F37" s="55" t="s">
        <v>65</v>
      </c>
      <c r="G37" s="56" t="s">
        <v>201</v>
      </c>
      <c r="H37" s="55" t="s">
        <v>269</v>
      </c>
      <c r="I37" s="40" t="s">
        <v>202</v>
      </c>
    </row>
    <row r="38" spans="1:9" ht="18.75">
      <c r="A38" s="48">
        <v>30</v>
      </c>
      <c r="B38" s="80">
        <v>35</v>
      </c>
      <c r="C38" s="66" t="s">
        <v>203</v>
      </c>
      <c r="D38" s="67" t="s">
        <v>204</v>
      </c>
      <c r="E38" s="49" t="s">
        <v>206</v>
      </c>
      <c r="F38" s="49" t="s">
        <v>65</v>
      </c>
      <c r="G38" s="54" t="s">
        <v>207</v>
      </c>
      <c r="H38" s="49" t="s">
        <v>208</v>
      </c>
      <c r="I38" s="38" t="s">
        <v>305</v>
      </c>
    </row>
    <row r="39" spans="1:9" ht="18.75">
      <c r="A39" s="47">
        <v>31</v>
      </c>
      <c r="B39" s="44">
        <v>44</v>
      </c>
      <c r="C39" s="76" t="s">
        <v>308</v>
      </c>
      <c r="D39" s="77" t="s">
        <v>309</v>
      </c>
      <c r="E39" s="55" t="s">
        <v>310</v>
      </c>
      <c r="F39" s="55" t="s">
        <v>311</v>
      </c>
      <c r="G39" s="56" t="s">
        <v>118</v>
      </c>
      <c r="H39" s="55"/>
      <c r="I39" s="41" t="s">
        <v>312</v>
      </c>
    </row>
    <row r="40" spans="1:9" ht="18.75">
      <c r="A40" s="48">
        <v>32</v>
      </c>
      <c r="B40" s="80">
        <v>45</v>
      </c>
      <c r="C40" s="66" t="s">
        <v>209</v>
      </c>
      <c r="D40" s="67" t="s">
        <v>210</v>
      </c>
      <c r="E40" s="49" t="s">
        <v>300</v>
      </c>
      <c r="F40" s="49" t="s">
        <v>101</v>
      </c>
      <c r="G40" s="54" t="s">
        <v>159</v>
      </c>
      <c r="H40" s="49" t="s">
        <v>141</v>
      </c>
      <c r="I40" s="12" t="s">
        <v>213</v>
      </c>
    </row>
    <row r="41" spans="1:9" s="33" customFormat="1" ht="18.75">
      <c r="A41" s="47">
        <v>33</v>
      </c>
      <c r="B41" s="80">
        <v>47</v>
      </c>
      <c r="C41" s="68" t="s">
        <v>214</v>
      </c>
      <c r="D41" s="69" t="s">
        <v>215</v>
      </c>
      <c r="E41" s="49" t="s">
        <v>93</v>
      </c>
      <c r="F41" s="49" t="s">
        <v>218</v>
      </c>
      <c r="G41" s="53" t="s">
        <v>178</v>
      </c>
      <c r="H41" s="49" t="s">
        <v>96</v>
      </c>
      <c r="I41" s="38" t="s">
        <v>315</v>
      </c>
    </row>
    <row r="42" spans="1:9" s="33" customFormat="1" ht="18.75">
      <c r="A42" s="48">
        <v>34</v>
      </c>
      <c r="B42" s="80">
        <v>51</v>
      </c>
      <c r="C42" s="68" t="s">
        <v>14</v>
      </c>
      <c r="D42" s="69" t="s">
        <v>292</v>
      </c>
      <c r="E42" s="49" t="s">
        <v>320</v>
      </c>
      <c r="F42" s="49" t="s">
        <v>65</v>
      </c>
      <c r="G42" s="53" t="s">
        <v>195</v>
      </c>
      <c r="H42" s="49" t="s">
        <v>321</v>
      </c>
      <c r="I42" s="57"/>
    </row>
    <row r="43" spans="1:9" ht="18.75">
      <c r="A43" s="47">
        <v>35</v>
      </c>
      <c r="B43" s="80">
        <v>54</v>
      </c>
      <c r="C43" s="66" t="s">
        <v>220</v>
      </c>
      <c r="D43" s="67" t="s">
        <v>221</v>
      </c>
      <c r="E43" s="49" t="s">
        <v>223</v>
      </c>
      <c r="F43" s="49" t="s">
        <v>224</v>
      </c>
      <c r="G43" s="54" t="s">
        <v>225</v>
      </c>
      <c r="H43" s="49" t="s">
        <v>226</v>
      </c>
      <c r="I43" s="39" t="s">
        <v>227</v>
      </c>
    </row>
    <row r="44" spans="1:9" ht="18.75">
      <c r="A44" s="48">
        <v>36</v>
      </c>
      <c r="B44" s="80">
        <v>55</v>
      </c>
      <c r="C44" s="66" t="s">
        <v>198</v>
      </c>
      <c r="D44" s="67" t="s">
        <v>228</v>
      </c>
      <c r="E44" s="49"/>
      <c r="F44" s="49" t="s">
        <v>273</v>
      </c>
      <c r="G44" s="50" t="s">
        <v>108</v>
      </c>
      <c r="H44" s="49" t="s">
        <v>125</v>
      </c>
      <c r="I44" s="12" t="s">
        <v>230</v>
      </c>
    </row>
    <row r="45" spans="1:9" ht="18.75">
      <c r="A45" s="47">
        <v>37</v>
      </c>
      <c r="B45" s="80">
        <v>56</v>
      </c>
      <c r="C45" s="66" t="s">
        <v>198</v>
      </c>
      <c r="D45" s="67" t="s">
        <v>231</v>
      </c>
      <c r="E45" s="49" t="s">
        <v>233</v>
      </c>
      <c r="F45" s="49" t="s">
        <v>101</v>
      </c>
      <c r="G45" s="54" t="s">
        <v>234</v>
      </c>
      <c r="H45" s="49" t="s">
        <v>235</v>
      </c>
      <c r="I45" s="12" t="s">
        <v>236</v>
      </c>
    </row>
    <row r="46" spans="1:9" ht="18.75">
      <c r="A46" s="48">
        <v>38</v>
      </c>
      <c r="B46" s="44">
        <v>60</v>
      </c>
      <c r="C46" s="76" t="s">
        <v>301</v>
      </c>
      <c r="D46" s="77" t="s">
        <v>302</v>
      </c>
      <c r="E46" s="55" t="s">
        <v>303</v>
      </c>
      <c r="F46" s="55" t="s">
        <v>65</v>
      </c>
      <c r="G46" s="53" t="s">
        <v>189</v>
      </c>
      <c r="H46" s="55"/>
      <c r="I46" s="41" t="s">
        <v>304</v>
      </c>
    </row>
    <row r="47" spans="1:9" ht="18.75">
      <c r="A47" s="47">
        <v>39</v>
      </c>
      <c r="B47" s="80">
        <v>69</v>
      </c>
      <c r="C47" s="66" t="s">
        <v>237</v>
      </c>
      <c r="D47" s="67" t="s">
        <v>238</v>
      </c>
      <c r="E47" s="49" t="s">
        <v>314</v>
      </c>
      <c r="F47" s="49" t="s">
        <v>72</v>
      </c>
      <c r="G47" s="54" t="s">
        <v>135</v>
      </c>
      <c r="H47" s="49" t="s">
        <v>136</v>
      </c>
      <c r="I47" s="12" t="s">
        <v>240</v>
      </c>
    </row>
    <row r="48" spans="1:9" ht="18.75">
      <c r="A48" s="48">
        <v>40</v>
      </c>
      <c r="B48" s="80">
        <v>73</v>
      </c>
      <c r="C48" s="66" t="s">
        <v>241</v>
      </c>
      <c r="D48" s="67" t="s">
        <v>242</v>
      </c>
      <c r="E48" s="49"/>
      <c r="F48" s="49" t="s">
        <v>101</v>
      </c>
      <c r="G48" s="54" t="s">
        <v>195</v>
      </c>
      <c r="H48" s="49" t="s">
        <v>30</v>
      </c>
      <c r="I48" s="12" t="s">
        <v>244</v>
      </c>
    </row>
    <row r="49" spans="1:9" ht="18.75">
      <c r="A49" s="47">
        <v>41</v>
      </c>
      <c r="B49" s="80">
        <v>74</v>
      </c>
      <c r="C49" s="66" t="s">
        <v>143</v>
      </c>
      <c r="D49" s="67" t="s">
        <v>245</v>
      </c>
      <c r="E49" s="49" t="s">
        <v>247</v>
      </c>
      <c r="F49" s="49" t="s">
        <v>101</v>
      </c>
      <c r="G49" s="50" t="s">
        <v>248</v>
      </c>
      <c r="H49" s="49" t="s">
        <v>96</v>
      </c>
      <c r="I49" s="12" t="s">
        <v>249</v>
      </c>
    </row>
    <row r="50" spans="1:9" ht="18.75">
      <c r="A50" s="48">
        <v>42</v>
      </c>
      <c r="B50" s="80">
        <v>77</v>
      </c>
      <c r="C50" s="66" t="s">
        <v>250</v>
      </c>
      <c r="D50" s="67" t="s">
        <v>251</v>
      </c>
      <c r="E50" s="49" t="s">
        <v>183</v>
      </c>
      <c r="F50" s="49" t="s">
        <v>101</v>
      </c>
      <c r="G50" s="54" t="s">
        <v>178</v>
      </c>
      <c r="H50" s="49" t="s">
        <v>184</v>
      </c>
      <c r="I50" s="12" t="s">
        <v>185</v>
      </c>
    </row>
    <row r="51" spans="1:9" ht="18.75">
      <c r="A51" s="47">
        <v>43</v>
      </c>
      <c r="B51" s="80">
        <v>88</v>
      </c>
      <c r="C51" s="66" t="s">
        <v>143</v>
      </c>
      <c r="D51" s="67" t="s">
        <v>253</v>
      </c>
      <c r="E51" s="49" t="s">
        <v>100</v>
      </c>
      <c r="F51" s="49" t="s">
        <v>101</v>
      </c>
      <c r="G51" s="54" t="s">
        <v>234</v>
      </c>
      <c r="H51" s="49" t="s">
        <v>256</v>
      </c>
      <c r="I51" s="12" t="s">
        <v>257</v>
      </c>
    </row>
    <row r="52" spans="1:9" s="33" customFormat="1" ht="18.75">
      <c r="A52" s="48">
        <v>44</v>
      </c>
      <c r="B52" s="80">
        <v>99</v>
      </c>
      <c r="C52" s="66" t="s">
        <v>132</v>
      </c>
      <c r="D52" s="67" t="s">
        <v>277</v>
      </c>
      <c r="E52" s="49"/>
      <c r="F52" s="49" t="s">
        <v>278</v>
      </c>
      <c r="G52" s="50" t="s">
        <v>274</v>
      </c>
      <c r="H52" s="49" t="s">
        <v>279</v>
      </c>
      <c r="I52" s="12" t="s">
        <v>280</v>
      </c>
    </row>
    <row r="53" spans="1:9" s="33" customFormat="1" ht="18.75">
      <c r="A53" s="36"/>
      <c r="B53" s="35"/>
      <c r="C53" s="32"/>
      <c r="D53" s="32"/>
      <c r="E53" s="31"/>
      <c r="F53" s="31"/>
      <c r="H53" s="31"/>
      <c r="I53" s="34"/>
    </row>
  </sheetData>
  <sheetProtection/>
  <autoFilter ref="A8:I52"/>
  <mergeCells count="1">
    <mergeCell ref="C6:G6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7"/>
  <sheetViews>
    <sheetView zoomScalePageLayoutView="0" workbookViewId="0" topLeftCell="A1">
      <selection activeCell="F11" sqref="F11"/>
    </sheetView>
  </sheetViews>
  <sheetFormatPr defaultColWidth="9.00390625" defaultRowHeight="15"/>
  <cols>
    <col min="1" max="1" width="11.421875" style="17" customWidth="1"/>
    <col min="2" max="2" width="4.28125" style="17" bestFit="1" customWidth="1"/>
    <col min="3" max="4" width="20.7109375" style="17" customWidth="1"/>
    <col min="5" max="5" width="21.140625" style="17" customWidth="1"/>
    <col min="6" max="7" width="20.7109375" style="17" customWidth="1"/>
    <col min="8" max="16384" width="9.00390625" style="17" customWidth="1"/>
  </cols>
  <sheetData>
    <row r="1" ht="12.75"/>
    <row r="2" spans="6:7" ht="24.75">
      <c r="F2" s="188" t="s">
        <v>329</v>
      </c>
      <c r="G2" s="188"/>
    </row>
    <row r="3" ht="23.25" customHeight="1">
      <c r="G3" s="61">
        <v>40689</v>
      </c>
    </row>
    <row r="4" ht="12.75"/>
    <row r="5" spans="2:3" ht="13.5" thickBot="1">
      <c r="B5" s="18"/>
      <c r="C5" s="18"/>
    </row>
    <row r="6" spans="1:7" ht="17.25" customHeight="1">
      <c r="A6" s="189" t="s">
        <v>296</v>
      </c>
      <c r="B6" s="191" t="s">
        <v>297</v>
      </c>
      <c r="C6" s="42" t="s">
        <v>322</v>
      </c>
      <c r="D6" s="42" t="s">
        <v>323</v>
      </c>
      <c r="E6" s="193" t="s">
        <v>324</v>
      </c>
      <c r="F6" s="194"/>
      <c r="G6" s="195" t="s">
        <v>298</v>
      </c>
    </row>
    <row r="7" spans="1:7" ht="17.25" customHeight="1" thickBot="1">
      <c r="A7" s="190"/>
      <c r="B7" s="192"/>
      <c r="C7" s="59" t="s">
        <v>328</v>
      </c>
      <c r="D7" s="59" t="s">
        <v>327</v>
      </c>
      <c r="E7" s="59" t="s">
        <v>326</v>
      </c>
      <c r="F7" s="60" t="s">
        <v>325</v>
      </c>
      <c r="G7" s="196"/>
    </row>
    <row r="8" spans="1:7" ht="34.5" customHeight="1" thickBot="1">
      <c r="A8" s="187"/>
      <c r="B8" s="19">
        <v>1</v>
      </c>
      <c r="C8" s="20"/>
      <c r="D8" s="20"/>
      <c r="E8" s="20"/>
      <c r="F8" s="21"/>
      <c r="G8" s="22"/>
    </row>
    <row r="9" spans="1:7" ht="34.5" customHeight="1" thickBot="1">
      <c r="A9" s="187"/>
      <c r="B9" s="23">
        <v>2</v>
      </c>
      <c r="C9" s="24"/>
      <c r="D9" s="24"/>
      <c r="E9" s="24"/>
      <c r="F9" s="25"/>
      <c r="G9" s="26"/>
    </row>
    <row r="10" spans="1:7" ht="34.5" customHeight="1" thickBot="1">
      <c r="A10" s="187"/>
      <c r="B10" s="27">
        <v>3</v>
      </c>
      <c r="C10" s="28"/>
      <c r="D10" s="28"/>
      <c r="E10" s="28"/>
      <c r="F10" s="29"/>
      <c r="G10" s="30"/>
    </row>
    <row r="11" spans="1:7" ht="34.5" customHeight="1" thickBot="1">
      <c r="A11" s="187"/>
      <c r="B11" s="19">
        <v>1</v>
      </c>
      <c r="C11" s="20"/>
      <c r="D11" s="20"/>
      <c r="E11" s="20"/>
      <c r="F11" s="21"/>
      <c r="G11" s="22"/>
    </row>
    <row r="12" spans="1:7" ht="34.5" customHeight="1" thickBot="1">
      <c r="A12" s="187"/>
      <c r="B12" s="23">
        <v>2</v>
      </c>
      <c r="C12" s="24"/>
      <c r="D12" s="24"/>
      <c r="E12" s="24"/>
      <c r="F12" s="25"/>
      <c r="G12" s="26"/>
    </row>
    <row r="13" spans="1:7" ht="34.5" customHeight="1" thickBot="1">
      <c r="A13" s="187"/>
      <c r="B13" s="27">
        <v>3</v>
      </c>
      <c r="C13" s="28"/>
      <c r="D13" s="28"/>
      <c r="E13" s="28"/>
      <c r="F13" s="29"/>
      <c r="G13" s="30"/>
    </row>
    <row r="14" spans="1:7" ht="34.5" customHeight="1" thickBot="1">
      <c r="A14" s="187"/>
      <c r="B14" s="19">
        <v>1</v>
      </c>
      <c r="C14" s="20"/>
      <c r="D14" s="20"/>
      <c r="E14" s="20"/>
      <c r="F14" s="21"/>
      <c r="G14" s="22"/>
    </row>
    <row r="15" spans="1:7" ht="34.5" customHeight="1" thickBot="1">
      <c r="A15" s="187"/>
      <c r="B15" s="23">
        <v>2</v>
      </c>
      <c r="C15" s="24"/>
      <c r="D15" s="24"/>
      <c r="E15" s="24"/>
      <c r="F15" s="25"/>
      <c r="G15" s="26"/>
    </row>
    <row r="16" spans="1:7" ht="34.5" customHeight="1" thickBot="1">
      <c r="A16" s="187"/>
      <c r="B16" s="27">
        <v>3</v>
      </c>
      <c r="C16" s="28"/>
      <c r="D16" s="28"/>
      <c r="E16" s="28"/>
      <c r="F16" s="29"/>
      <c r="G16" s="30"/>
    </row>
    <row r="17" spans="1:7" ht="34.5" customHeight="1" thickBot="1">
      <c r="A17" s="187"/>
      <c r="B17" s="19">
        <v>1</v>
      </c>
      <c r="C17" s="20"/>
      <c r="D17" s="20"/>
      <c r="E17" s="20"/>
      <c r="F17" s="21"/>
      <c r="G17" s="22"/>
    </row>
    <row r="18" spans="1:7" ht="34.5" customHeight="1" thickBot="1">
      <c r="A18" s="187"/>
      <c r="B18" s="23">
        <v>2</v>
      </c>
      <c r="C18" s="24"/>
      <c r="D18" s="24"/>
      <c r="E18" s="24"/>
      <c r="F18" s="25"/>
      <c r="G18" s="26"/>
    </row>
    <row r="19" spans="1:7" ht="34.5" customHeight="1" thickBot="1">
      <c r="A19" s="187"/>
      <c r="B19" s="27">
        <v>3</v>
      </c>
      <c r="C19" s="28"/>
      <c r="D19" s="28"/>
      <c r="E19" s="28"/>
      <c r="F19" s="29"/>
      <c r="G19" s="30"/>
    </row>
    <row r="20" spans="1:7" ht="34.5" customHeight="1" thickBot="1">
      <c r="A20" s="187"/>
      <c r="B20" s="19">
        <v>1</v>
      </c>
      <c r="C20" s="20"/>
      <c r="D20" s="20"/>
      <c r="E20" s="20"/>
      <c r="F20" s="21"/>
      <c r="G20" s="22"/>
    </row>
    <row r="21" spans="1:7" ht="34.5" customHeight="1" thickBot="1">
      <c r="A21" s="187"/>
      <c r="B21" s="23">
        <v>2</v>
      </c>
      <c r="C21" s="24"/>
      <c r="D21" s="24"/>
      <c r="E21" s="24"/>
      <c r="F21" s="25"/>
      <c r="G21" s="26"/>
    </row>
    <row r="22" spans="1:7" ht="34.5" customHeight="1" thickBot="1">
      <c r="A22" s="187"/>
      <c r="B22" s="27">
        <v>3</v>
      </c>
      <c r="C22" s="28"/>
      <c r="D22" s="28"/>
      <c r="E22" s="28"/>
      <c r="F22" s="29"/>
      <c r="G22" s="30"/>
    </row>
    <row r="23" spans="1:7" ht="34.5" customHeight="1" thickBot="1">
      <c r="A23" s="187"/>
      <c r="B23" s="19">
        <v>1</v>
      </c>
      <c r="C23" s="20"/>
      <c r="D23" s="20"/>
      <c r="E23" s="20"/>
      <c r="F23" s="21"/>
      <c r="G23" s="22"/>
    </row>
    <row r="24" spans="1:7" ht="34.5" customHeight="1" thickBot="1">
      <c r="A24" s="187"/>
      <c r="B24" s="23">
        <v>2</v>
      </c>
      <c r="C24" s="24"/>
      <c r="D24" s="24"/>
      <c r="E24" s="24"/>
      <c r="F24" s="25"/>
      <c r="G24" s="26"/>
    </row>
    <row r="25" spans="1:7" ht="34.5" customHeight="1" thickBot="1">
      <c r="A25" s="187"/>
      <c r="B25" s="27">
        <v>3</v>
      </c>
      <c r="C25" s="28"/>
      <c r="D25" s="28"/>
      <c r="E25" s="28"/>
      <c r="F25" s="29"/>
      <c r="G25" s="30"/>
    </row>
    <row r="26" spans="1:7" ht="34.5" customHeight="1" thickBot="1">
      <c r="A26" s="187"/>
      <c r="B26" s="19">
        <v>1</v>
      </c>
      <c r="C26" s="20"/>
      <c r="D26" s="20"/>
      <c r="E26" s="20"/>
      <c r="F26" s="21"/>
      <c r="G26" s="22"/>
    </row>
    <row r="27" spans="1:7" ht="34.5" customHeight="1" thickBot="1">
      <c r="A27" s="187"/>
      <c r="B27" s="23">
        <v>2</v>
      </c>
      <c r="C27" s="24"/>
      <c r="D27" s="24"/>
      <c r="E27" s="24"/>
      <c r="F27" s="25"/>
      <c r="G27" s="26"/>
    </row>
    <row r="28" spans="1:7" ht="34.5" customHeight="1" thickBot="1">
      <c r="A28" s="187"/>
      <c r="B28" s="27">
        <v>3</v>
      </c>
      <c r="C28" s="28"/>
      <c r="D28" s="28"/>
      <c r="E28" s="28"/>
      <c r="F28" s="29"/>
      <c r="G28" s="30"/>
    </row>
    <row r="29" spans="1:7" ht="34.5" customHeight="1" thickBot="1">
      <c r="A29" s="187"/>
      <c r="B29" s="19">
        <v>1</v>
      </c>
      <c r="C29" s="20"/>
      <c r="D29" s="20"/>
      <c r="E29" s="20"/>
      <c r="F29" s="21"/>
      <c r="G29" s="22"/>
    </row>
    <row r="30" spans="1:7" ht="34.5" customHeight="1" thickBot="1">
      <c r="A30" s="187"/>
      <c r="B30" s="23">
        <v>2</v>
      </c>
      <c r="C30" s="24"/>
      <c r="D30" s="24"/>
      <c r="E30" s="24"/>
      <c r="F30" s="25"/>
      <c r="G30" s="26"/>
    </row>
    <row r="31" spans="1:7" ht="34.5" customHeight="1" thickBot="1">
      <c r="A31" s="187"/>
      <c r="B31" s="27">
        <v>3</v>
      </c>
      <c r="C31" s="28"/>
      <c r="D31" s="28"/>
      <c r="E31" s="28"/>
      <c r="F31" s="29"/>
      <c r="G31" s="30"/>
    </row>
    <row r="32" spans="1:7" ht="34.5" customHeight="1" thickBot="1">
      <c r="A32" s="187"/>
      <c r="B32" s="19">
        <v>1</v>
      </c>
      <c r="C32" s="20"/>
      <c r="D32" s="20"/>
      <c r="E32" s="20"/>
      <c r="F32" s="21"/>
      <c r="G32" s="22"/>
    </row>
    <row r="33" spans="1:7" ht="34.5" customHeight="1" thickBot="1">
      <c r="A33" s="187"/>
      <c r="B33" s="23">
        <v>2</v>
      </c>
      <c r="C33" s="24"/>
      <c r="D33" s="24"/>
      <c r="E33" s="24"/>
      <c r="F33" s="25"/>
      <c r="G33" s="26"/>
    </row>
    <row r="34" spans="1:7" ht="34.5" customHeight="1" thickBot="1">
      <c r="A34" s="187"/>
      <c r="B34" s="27">
        <v>3</v>
      </c>
      <c r="C34" s="28"/>
      <c r="D34" s="28"/>
      <c r="E34" s="28"/>
      <c r="F34" s="29"/>
      <c r="G34" s="30"/>
    </row>
    <row r="35" spans="1:7" ht="34.5" customHeight="1" thickBot="1">
      <c r="A35" s="187"/>
      <c r="B35" s="19">
        <v>1</v>
      </c>
      <c r="C35" s="20"/>
      <c r="D35" s="20"/>
      <c r="E35" s="20"/>
      <c r="F35" s="21"/>
      <c r="G35" s="22"/>
    </row>
    <row r="36" spans="1:7" ht="34.5" customHeight="1" thickBot="1">
      <c r="A36" s="187"/>
      <c r="B36" s="23">
        <v>2</v>
      </c>
      <c r="C36" s="24"/>
      <c r="D36" s="24"/>
      <c r="E36" s="24"/>
      <c r="F36" s="25"/>
      <c r="G36" s="26"/>
    </row>
    <row r="37" spans="1:7" ht="34.5" customHeight="1" thickBot="1">
      <c r="A37" s="187"/>
      <c r="B37" s="27">
        <v>3</v>
      </c>
      <c r="C37" s="28"/>
      <c r="D37" s="28"/>
      <c r="E37" s="28"/>
      <c r="F37" s="29"/>
      <c r="G37" s="30"/>
    </row>
  </sheetData>
  <sheetProtection/>
  <mergeCells count="15">
    <mergeCell ref="A29:A31"/>
    <mergeCell ref="A32:A34"/>
    <mergeCell ref="A35:A37"/>
    <mergeCell ref="F2:G2"/>
    <mergeCell ref="A6:A7"/>
    <mergeCell ref="B6:B7"/>
    <mergeCell ref="E6:F6"/>
    <mergeCell ref="G6:G7"/>
    <mergeCell ref="A8:A10"/>
    <mergeCell ref="A11:A13"/>
    <mergeCell ref="A14:A16"/>
    <mergeCell ref="A17:A19"/>
    <mergeCell ref="A20:A22"/>
    <mergeCell ref="A23:A25"/>
    <mergeCell ref="A26:A28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5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4.140625" style="103" bestFit="1" customWidth="1"/>
    <col min="2" max="2" width="6.140625" style="108" bestFit="1" customWidth="1"/>
    <col min="3" max="3" width="11.8515625" style="5" bestFit="1" customWidth="1"/>
    <col min="4" max="4" width="18.28125" style="5" bestFit="1" customWidth="1"/>
    <col min="5" max="5" width="22.57421875" style="5" customWidth="1"/>
    <col min="6" max="6" width="22.421875" style="5" bestFit="1" customWidth="1"/>
    <col min="7" max="7" width="19.8515625" style="5" bestFit="1" customWidth="1"/>
    <col min="8" max="8" width="14.8515625" style="5" hidden="1" customWidth="1"/>
    <col min="9" max="9" width="15.00390625" style="5" hidden="1" customWidth="1"/>
    <col min="10" max="15" width="9.7109375" style="16" customWidth="1"/>
    <col min="16" max="16" width="10.7109375" style="16" customWidth="1"/>
    <col min="17" max="17" width="10.7109375" style="5" customWidth="1"/>
    <col min="18" max="16384" width="9.140625" style="5" customWidth="1"/>
  </cols>
  <sheetData>
    <row r="1" ht="21"/>
    <row r="2" ht="21"/>
    <row r="3" ht="21"/>
    <row r="4" ht="21">
      <c r="K4" s="102" t="s">
        <v>330</v>
      </c>
    </row>
    <row r="5" ht="21.75" thickBot="1"/>
    <row r="6" spans="1:16" s="33" customFormat="1" ht="15" customHeight="1">
      <c r="A6" s="203" t="s">
        <v>265</v>
      </c>
      <c r="B6" s="205" t="s">
        <v>334</v>
      </c>
      <c r="C6" s="207" t="s">
        <v>263</v>
      </c>
      <c r="D6" s="209" t="s">
        <v>264</v>
      </c>
      <c r="E6" s="211" t="s">
        <v>1</v>
      </c>
      <c r="F6" s="211" t="s">
        <v>2</v>
      </c>
      <c r="G6" s="197" t="s">
        <v>266</v>
      </c>
      <c r="H6" s="90" t="s">
        <v>3</v>
      </c>
      <c r="I6" s="91" t="s">
        <v>4</v>
      </c>
      <c r="J6" s="201">
        <v>1</v>
      </c>
      <c r="K6" s="202"/>
      <c r="L6" s="201">
        <v>2</v>
      </c>
      <c r="M6" s="202"/>
      <c r="N6" s="201">
        <v>3</v>
      </c>
      <c r="O6" s="202"/>
      <c r="P6" s="199" t="s">
        <v>331</v>
      </c>
    </row>
    <row r="7" spans="1:16" s="33" customFormat="1" ht="18.75" customHeight="1" thickBot="1">
      <c r="A7" s="204"/>
      <c r="B7" s="206"/>
      <c r="C7" s="208"/>
      <c r="D7" s="210"/>
      <c r="E7" s="212"/>
      <c r="F7" s="212"/>
      <c r="G7" s="198"/>
      <c r="H7" s="92"/>
      <c r="I7" s="93"/>
      <c r="J7" s="101" t="s">
        <v>333</v>
      </c>
      <c r="K7" s="94" t="s">
        <v>332</v>
      </c>
      <c r="L7" s="101" t="s">
        <v>333</v>
      </c>
      <c r="M7" s="94" t="s">
        <v>332</v>
      </c>
      <c r="N7" s="101" t="s">
        <v>333</v>
      </c>
      <c r="O7" s="94" t="s">
        <v>332</v>
      </c>
      <c r="P7" s="200"/>
    </row>
    <row r="8" spans="1:16" s="33" customFormat="1" ht="21">
      <c r="A8" s="104">
        <v>1</v>
      </c>
      <c r="B8" s="109">
        <v>1</v>
      </c>
      <c r="C8" s="84" t="s">
        <v>5</v>
      </c>
      <c r="D8" s="85" t="s">
        <v>6</v>
      </c>
      <c r="E8" s="86" t="s">
        <v>9</v>
      </c>
      <c r="F8" s="86" t="s">
        <v>10</v>
      </c>
      <c r="G8" s="87" t="s">
        <v>11</v>
      </c>
      <c r="H8" s="86" t="s">
        <v>12</v>
      </c>
      <c r="I8" s="88" t="s">
        <v>13</v>
      </c>
      <c r="J8" s="98">
        <v>131</v>
      </c>
      <c r="K8" s="89">
        <f>29+28+20+20</f>
        <v>97</v>
      </c>
      <c r="L8" s="98">
        <v>132</v>
      </c>
      <c r="M8" s="89">
        <v>0</v>
      </c>
      <c r="N8" s="98">
        <v>127</v>
      </c>
      <c r="O8" s="89">
        <f>24+27+19+19</f>
        <v>89</v>
      </c>
      <c r="P8" s="95">
        <v>97</v>
      </c>
    </row>
    <row r="9" spans="1:16" ht="21">
      <c r="A9" s="105">
        <v>2</v>
      </c>
      <c r="B9" s="110">
        <v>30</v>
      </c>
      <c r="C9" s="68" t="s">
        <v>191</v>
      </c>
      <c r="D9" s="69" t="s">
        <v>192</v>
      </c>
      <c r="E9" s="49" t="s">
        <v>194</v>
      </c>
      <c r="F9" s="49" t="s">
        <v>10</v>
      </c>
      <c r="G9" s="50" t="s">
        <v>195</v>
      </c>
      <c r="H9" s="49" t="s">
        <v>196</v>
      </c>
      <c r="I9" s="12" t="s">
        <v>197</v>
      </c>
      <c r="J9" s="99">
        <v>131</v>
      </c>
      <c r="K9" s="83">
        <f>20+0+6+14</f>
        <v>40</v>
      </c>
      <c r="L9" s="99">
        <v>126</v>
      </c>
      <c r="M9" s="83">
        <f>25+23+16+17</f>
        <v>81</v>
      </c>
      <c r="N9" s="99">
        <v>139</v>
      </c>
      <c r="O9" s="83">
        <f>25+26+19+19</f>
        <v>89</v>
      </c>
      <c r="P9" s="96">
        <v>89</v>
      </c>
    </row>
    <row r="10" spans="1:16" ht="21">
      <c r="A10" s="106">
        <v>3</v>
      </c>
      <c r="B10" s="110">
        <v>69</v>
      </c>
      <c r="C10" s="66" t="s">
        <v>237</v>
      </c>
      <c r="D10" s="67" t="s">
        <v>238</v>
      </c>
      <c r="E10" s="49" t="s">
        <v>314</v>
      </c>
      <c r="F10" s="49" t="s">
        <v>72</v>
      </c>
      <c r="G10" s="54" t="s">
        <v>135</v>
      </c>
      <c r="H10" s="49" t="s">
        <v>136</v>
      </c>
      <c r="I10" s="12" t="s">
        <v>240</v>
      </c>
      <c r="J10" s="99">
        <v>130</v>
      </c>
      <c r="K10" s="83">
        <f>26+26+18+18</f>
        <v>88</v>
      </c>
      <c r="L10" s="99">
        <v>132</v>
      </c>
      <c r="M10" s="83">
        <f>8+26+10+10</f>
        <v>54</v>
      </c>
      <c r="N10" s="99">
        <v>126</v>
      </c>
      <c r="O10" s="83">
        <v>0</v>
      </c>
      <c r="P10" s="96">
        <v>88</v>
      </c>
    </row>
    <row r="11" spans="1:16" ht="21">
      <c r="A11" s="105">
        <v>4</v>
      </c>
      <c r="B11" s="110">
        <v>7</v>
      </c>
      <c r="C11" s="68" t="s">
        <v>54</v>
      </c>
      <c r="D11" s="69" t="s">
        <v>55</v>
      </c>
      <c r="E11" s="49" t="s">
        <v>57</v>
      </c>
      <c r="F11" s="49" t="s">
        <v>43</v>
      </c>
      <c r="G11" s="50" t="s">
        <v>58</v>
      </c>
      <c r="H11" s="49" t="s">
        <v>59</v>
      </c>
      <c r="I11" s="38"/>
      <c r="J11" s="99">
        <v>125</v>
      </c>
      <c r="K11" s="83">
        <f>22+19+15+14</f>
        <v>70</v>
      </c>
      <c r="L11" s="99">
        <v>129</v>
      </c>
      <c r="M11" s="83">
        <f>26+26+17+18</f>
        <v>87</v>
      </c>
      <c r="N11" s="99">
        <v>124</v>
      </c>
      <c r="O11" s="83">
        <f>24+21+14+8</f>
        <v>67</v>
      </c>
      <c r="P11" s="96">
        <v>87</v>
      </c>
    </row>
    <row r="12" spans="1:16" ht="21">
      <c r="A12" s="106">
        <v>5</v>
      </c>
      <c r="B12" s="110">
        <v>10</v>
      </c>
      <c r="C12" s="66" t="s">
        <v>60</v>
      </c>
      <c r="D12" s="67" t="s">
        <v>76</v>
      </c>
      <c r="E12" s="49" t="s">
        <v>78</v>
      </c>
      <c r="F12" s="49" t="s">
        <v>65</v>
      </c>
      <c r="G12" s="54" t="s">
        <v>79</v>
      </c>
      <c r="H12" s="49" t="s">
        <v>80</v>
      </c>
      <c r="I12" s="12" t="s">
        <v>81</v>
      </c>
      <c r="J12" s="99">
        <v>119</v>
      </c>
      <c r="K12" s="83">
        <f>25+23+16+12</f>
        <v>76</v>
      </c>
      <c r="L12" s="99">
        <v>113</v>
      </c>
      <c r="M12" s="83">
        <f>25+23+14+9</f>
        <v>71</v>
      </c>
      <c r="N12" s="99">
        <v>130</v>
      </c>
      <c r="O12" s="83">
        <f>28+25+16+16</f>
        <v>85</v>
      </c>
      <c r="P12" s="96">
        <v>85</v>
      </c>
    </row>
    <row r="13" spans="1:16" ht="21">
      <c r="A13" s="105">
        <v>6</v>
      </c>
      <c r="B13" s="110">
        <v>13</v>
      </c>
      <c r="C13" s="66" t="s">
        <v>97</v>
      </c>
      <c r="D13" s="67" t="s">
        <v>98</v>
      </c>
      <c r="E13" s="49" t="s">
        <v>100</v>
      </c>
      <c r="F13" s="49" t="s">
        <v>101</v>
      </c>
      <c r="G13" s="50" t="s">
        <v>102</v>
      </c>
      <c r="H13" s="49" t="s">
        <v>103</v>
      </c>
      <c r="I13" s="12" t="s">
        <v>104</v>
      </c>
      <c r="J13" s="100">
        <v>138</v>
      </c>
      <c r="K13" s="82">
        <v>0</v>
      </c>
      <c r="L13" s="100">
        <v>130</v>
      </c>
      <c r="M13" s="82">
        <f>23+24+18+20</f>
        <v>85</v>
      </c>
      <c r="N13" s="100">
        <v>124</v>
      </c>
      <c r="O13" s="82">
        <f>27+24+13+16</f>
        <v>80</v>
      </c>
      <c r="P13" s="97">
        <v>85</v>
      </c>
    </row>
    <row r="14" spans="1:16" ht="21">
      <c r="A14" s="106">
        <v>7</v>
      </c>
      <c r="B14" s="112">
        <v>60</v>
      </c>
      <c r="C14" s="76" t="s">
        <v>301</v>
      </c>
      <c r="D14" s="77" t="s">
        <v>302</v>
      </c>
      <c r="E14" s="55" t="s">
        <v>303</v>
      </c>
      <c r="F14" s="55" t="s">
        <v>65</v>
      </c>
      <c r="G14" s="53" t="s">
        <v>189</v>
      </c>
      <c r="H14" s="55"/>
      <c r="I14" s="41" t="s">
        <v>304</v>
      </c>
      <c r="J14" s="99">
        <v>126</v>
      </c>
      <c r="K14" s="83">
        <f>26+24+14+19</f>
        <v>83</v>
      </c>
      <c r="L14" s="99">
        <v>117</v>
      </c>
      <c r="M14" s="83">
        <f>22+22+12+14</f>
        <v>70</v>
      </c>
      <c r="N14" s="99">
        <v>113</v>
      </c>
      <c r="O14" s="83">
        <f>20+27+17+20</f>
        <v>84</v>
      </c>
      <c r="P14" s="96">
        <v>84</v>
      </c>
    </row>
    <row r="15" spans="1:16" ht="21">
      <c r="A15" s="105">
        <v>8</v>
      </c>
      <c r="B15" s="110">
        <v>6</v>
      </c>
      <c r="C15" s="70" t="s">
        <v>46</v>
      </c>
      <c r="D15" s="71" t="s">
        <v>47</v>
      </c>
      <c r="E15" s="51" t="s">
        <v>50</v>
      </c>
      <c r="F15" s="51" t="s">
        <v>51</v>
      </c>
      <c r="G15" s="52" t="s">
        <v>52</v>
      </c>
      <c r="H15" s="51" t="s">
        <v>53</v>
      </c>
      <c r="I15" s="9" t="s">
        <v>313</v>
      </c>
      <c r="J15" s="99">
        <v>123</v>
      </c>
      <c r="K15" s="83">
        <f>24+23+16+20</f>
        <v>83</v>
      </c>
      <c r="L15" s="99">
        <v>138</v>
      </c>
      <c r="M15" s="83">
        <f>25+16+13+18</f>
        <v>72</v>
      </c>
      <c r="N15" s="99">
        <v>133</v>
      </c>
      <c r="O15" s="83">
        <v>0</v>
      </c>
      <c r="P15" s="96">
        <v>83</v>
      </c>
    </row>
    <row r="16" spans="1:16" ht="21">
      <c r="A16" s="106">
        <v>9</v>
      </c>
      <c r="B16" s="110">
        <v>4</v>
      </c>
      <c r="C16" s="68" t="s">
        <v>31</v>
      </c>
      <c r="D16" s="69" t="s">
        <v>32</v>
      </c>
      <c r="E16" s="49" t="s">
        <v>34</v>
      </c>
      <c r="F16" s="49" t="s">
        <v>10</v>
      </c>
      <c r="G16" s="50" t="s">
        <v>35</v>
      </c>
      <c r="H16" s="49" t="s">
        <v>36</v>
      </c>
      <c r="I16" s="12" t="s">
        <v>37</v>
      </c>
      <c r="J16" s="99">
        <v>123</v>
      </c>
      <c r="K16" s="83">
        <f>26+20+13+16</f>
        <v>75</v>
      </c>
      <c r="L16" s="99">
        <v>134</v>
      </c>
      <c r="M16" s="83">
        <f>23+22+13+12</f>
        <v>70</v>
      </c>
      <c r="N16" s="99">
        <v>127</v>
      </c>
      <c r="O16" s="83">
        <f>27+25+14+16</f>
        <v>82</v>
      </c>
      <c r="P16" s="96">
        <v>82</v>
      </c>
    </row>
    <row r="17" spans="1:16" ht="21">
      <c r="A17" s="105">
        <v>10</v>
      </c>
      <c r="B17" s="110">
        <v>23</v>
      </c>
      <c r="C17" s="68" t="s">
        <v>148</v>
      </c>
      <c r="D17" s="69" t="s">
        <v>149</v>
      </c>
      <c r="E17" s="49" t="s">
        <v>151</v>
      </c>
      <c r="F17" s="49" t="s">
        <v>152</v>
      </c>
      <c r="G17" s="50" t="s">
        <v>153</v>
      </c>
      <c r="H17" s="49">
        <v>380</v>
      </c>
      <c r="I17" s="12" t="s">
        <v>154</v>
      </c>
      <c r="J17" s="99">
        <v>134</v>
      </c>
      <c r="K17" s="83">
        <f>19+5+10+11</f>
        <v>45</v>
      </c>
      <c r="L17" s="99">
        <v>132</v>
      </c>
      <c r="M17" s="83">
        <f>27+26+14+15</f>
        <v>82</v>
      </c>
      <c r="N17" s="99">
        <v>138</v>
      </c>
      <c r="O17" s="83">
        <f>25+27+12+14</f>
        <v>78</v>
      </c>
      <c r="P17" s="96">
        <v>82</v>
      </c>
    </row>
    <row r="18" spans="1:16" ht="21">
      <c r="A18" s="106">
        <v>11</v>
      </c>
      <c r="B18" s="110">
        <v>12</v>
      </c>
      <c r="C18" s="68" t="s">
        <v>89</v>
      </c>
      <c r="D18" s="69" t="s">
        <v>90</v>
      </c>
      <c r="E18" s="49" t="s">
        <v>93</v>
      </c>
      <c r="F18" s="49" t="s">
        <v>94</v>
      </c>
      <c r="G18" s="50" t="s">
        <v>95</v>
      </c>
      <c r="H18" s="49" t="s">
        <v>96</v>
      </c>
      <c r="I18" s="38" t="s">
        <v>307</v>
      </c>
      <c r="J18" s="99">
        <v>120</v>
      </c>
      <c r="K18" s="83">
        <f>22+23+15+17</f>
        <v>77</v>
      </c>
      <c r="L18" s="99">
        <v>127</v>
      </c>
      <c r="M18" s="83">
        <f>30+27+11+13</f>
        <v>81</v>
      </c>
      <c r="N18" s="99">
        <v>106</v>
      </c>
      <c r="O18" s="83">
        <f>30+26+11+13</f>
        <v>80</v>
      </c>
      <c r="P18" s="96">
        <v>80</v>
      </c>
    </row>
    <row r="19" spans="1:16" ht="21">
      <c r="A19" s="105">
        <v>12</v>
      </c>
      <c r="B19" s="110">
        <v>2</v>
      </c>
      <c r="C19" s="66" t="s">
        <v>14</v>
      </c>
      <c r="D19" s="67" t="s">
        <v>15</v>
      </c>
      <c r="E19" s="49" t="s">
        <v>299</v>
      </c>
      <c r="F19" s="49" t="s">
        <v>19</v>
      </c>
      <c r="G19" s="50" t="s">
        <v>20</v>
      </c>
      <c r="H19" s="49" t="s">
        <v>21</v>
      </c>
      <c r="I19" s="12" t="s">
        <v>22</v>
      </c>
      <c r="J19" s="99">
        <v>125</v>
      </c>
      <c r="K19" s="82">
        <f>23+19+12+10</f>
        <v>64</v>
      </c>
      <c r="L19" s="99">
        <v>115</v>
      </c>
      <c r="M19" s="83">
        <f>24+20+15+9</f>
        <v>68</v>
      </c>
      <c r="N19" s="99">
        <v>123</v>
      </c>
      <c r="O19" s="83">
        <f>27+23+15+14</f>
        <v>79</v>
      </c>
      <c r="P19" s="96">
        <v>79</v>
      </c>
    </row>
    <row r="20" spans="1:16" s="33" customFormat="1" ht="21">
      <c r="A20" s="106">
        <v>13</v>
      </c>
      <c r="B20" s="110">
        <v>20</v>
      </c>
      <c r="C20" s="66" t="s">
        <v>132</v>
      </c>
      <c r="D20" s="67" t="s">
        <v>133</v>
      </c>
      <c r="E20" s="49"/>
      <c r="F20" s="49" t="s">
        <v>19</v>
      </c>
      <c r="G20" s="50" t="s">
        <v>135</v>
      </c>
      <c r="H20" s="49" t="s">
        <v>136</v>
      </c>
      <c r="I20" s="38" t="s">
        <v>306</v>
      </c>
      <c r="J20" s="99">
        <v>128</v>
      </c>
      <c r="K20" s="83">
        <f>22+19+12+16</f>
        <v>69</v>
      </c>
      <c r="L20" s="99">
        <v>130</v>
      </c>
      <c r="M20" s="83">
        <f>27+25+13+12</f>
        <v>77</v>
      </c>
      <c r="N20" s="99">
        <v>133</v>
      </c>
      <c r="O20" s="83">
        <f>25+23+14+17</f>
        <v>79</v>
      </c>
      <c r="P20" s="96">
        <v>79</v>
      </c>
    </row>
    <row r="21" spans="1:16" ht="21">
      <c r="A21" s="105">
        <v>14</v>
      </c>
      <c r="B21" s="110">
        <v>47</v>
      </c>
      <c r="C21" s="68" t="s">
        <v>214</v>
      </c>
      <c r="D21" s="69" t="s">
        <v>215</v>
      </c>
      <c r="E21" s="49" t="s">
        <v>93</v>
      </c>
      <c r="F21" s="49" t="s">
        <v>218</v>
      </c>
      <c r="G21" s="53" t="s">
        <v>178</v>
      </c>
      <c r="H21" s="49" t="s">
        <v>96</v>
      </c>
      <c r="I21" s="38" t="s">
        <v>315</v>
      </c>
      <c r="J21" s="100">
        <v>125</v>
      </c>
      <c r="K21" s="82">
        <f>21+23+10+10</f>
        <v>64</v>
      </c>
      <c r="L21" s="100">
        <v>122</v>
      </c>
      <c r="M21" s="82">
        <f>20+20+12+12</f>
        <v>64</v>
      </c>
      <c r="N21" s="100">
        <v>124</v>
      </c>
      <c r="O21" s="82">
        <f>22+24+14+19</f>
        <v>79</v>
      </c>
      <c r="P21" s="97">
        <v>79</v>
      </c>
    </row>
    <row r="22" spans="1:16" ht="21">
      <c r="A22" s="106">
        <v>15</v>
      </c>
      <c r="B22" s="111">
        <v>16</v>
      </c>
      <c r="C22" s="64" t="s">
        <v>115</v>
      </c>
      <c r="D22" s="65" t="s">
        <v>116</v>
      </c>
      <c r="E22" s="55"/>
      <c r="F22" s="55" t="s">
        <v>10</v>
      </c>
      <c r="G22" s="56" t="s">
        <v>118</v>
      </c>
      <c r="H22" s="55" t="s">
        <v>119</v>
      </c>
      <c r="I22" s="40" t="s">
        <v>120</v>
      </c>
      <c r="J22" s="99">
        <v>131</v>
      </c>
      <c r="K22" s="83">
        <f>19+21+16+16</f>
        <v>72</v>
      </c>
      <c r="L22" s="99">
        <v>129</v>
      </c>
      <c r="M22" s="83">
        <f>21+25+13+16</f>
        <v>75</v>
      </c>
      <c r="N22" s="99">
        <v>136</v>
      </c>
      <c r="O22" s="83">
        <f>0</f>
        <v>0</v>
      </c>
      <c r="P22" s="96">
        <v>75</v>
      </c>
    </row>
    <row r="23" spans="1:16" ht="21">
      <c r="A23" s="105">
        <v>16</v>
      </c>
      <c r="B23" s="110">
        <v>26</v>
      </c>
      <c r="C23" s="66" t="s">
        <v>167</v>
      </c>
      <c r="D23" s="67" t="s">
        <v>168</v>
      </c>
      <c r="E23" s="49" t="s">
        <v>170</v>
      </c>
      <c r="F23" s="49" t="s">
        <v>65</v>
      </c>
      <c r="G23" s="50" t="s">
        <v>171</v>
      </c>
      <c r="H23" s="49" t="s">
        <v>172</v>
      </c>
      <c r="I23" s="12" t="s">
        <v>173</v>
      </c>
      <c r="J23" s="99">
        <v>127</v>
      </c>
      <c r="K23" s="83">
        <f>26+24+12+13</f>
        <v>75</v>
      </c>
      <c r="L23" s="99">
        <v>123</v>
      </c>
      <c r="M23" s="83">
        <f>22+22+11+10</f>
        <v>65</v>
      </c>
      <c r="N23" s="99">
        <v>124</v>
      </c>
      <c r="O23" s="83">
        <v>0</v>
      </c>
      <c r="P23" s="96">
        <v>75</v>
      </c>
    </row>
    <row r="24" spans="1:16" ht="21">
      <c r="A24" s="106">
        <v>17</v>
      </c>
      <c r="B24" s="110">
        <v>56</v>
      </c>
      <c r="C24" s="66" t="s">
        <v>198</v>
      </c>
      <c r="D24" s="67" t="s">
        <v>231</v>
      </c>
      <c r="E24" s="49" t="s">
        <v>233</v>
      </c>
      <c r="F24" s="49" t="s">
        <v>101</v>
      </c>
      <c r="G24" s="54" t="s">
        <v>234</v>
      </c>
      <c r="H24" s="49" t="s">
        <v>235</v>
      </c>
      <c r="I24" s="12" t="s">
        <v>236</v>
      </c>
      <c r="J24" s="99">
        <v>123</v>
      </c>
      <c r="K24" s="83">
        <v>0</v>
      </c>
      <c r="L24" s="99">
        <v>123</v>
      </c>
      <c r="M24" s="83">
        <f>22+16+13+16</f>
        <v>67</v>
      </c>
      <c r="N24" s="99">
        <v>127</v>
      </c>
      <c r="O24" s="83">
        <f>22+23+15+15</f>
        <v>75</v>
      </c>
      <c r="P24" s="96">
        <v>75</v>
      </c>
    </row>
    <row r="25" spans="1:16" ht="21">
      <c r="A25" s="105">
        <v>18</v>
      </c>
      <c r="B25" s="110">
        <v>77</v>
      </c>
      <c r="C25" s="66" t="s">
        <v>250</v>
      </c>
      <c r="D25" s="67" t="s">
        <v>251</v>
      </c>
      <c r="E25" s="49" t="s">
        <v>183</v>
      </c>
      <c r="F25" s="49" t="s">
        <v>101</v>
      </c>
      <c r="G25" s="54" t="s">
        <v>178</v>
      </c>
      <c r="H25" s="49" t="s">
        <v>184</v>
      </c>
      <c r="I25" s="12" t="s">
        <v>185</v>
      </c>
      <c r="J25" s="99">
        <v>124</v>
      </c>
      <c r="K25" s="83">
        <v>0</v>
      </c>
      <c r="L25" s="99">
        <v>124</v>
      </c>
      <c r="M25" s="83">
        <f>19+23+16+17</f>
        <v>75</v>
      </c>
      <c r="N25" s="99">
        <v>124</v>
      </c>
      <c r="O25" s="83">
        <f>18+24+14+17</f>
        <v>73</v>
      </c>
      <c r="P25" s="96">
        <v>75</v>
      </c>
    </row>
    <row r="26" spans="1:16" ht="21">
      <c r="A26" s="106">
        <v>19</v>
      </c>
      <c r="B26" s="110">
        <v>5</v>
      </c>
      <c r="C26" s="68" t="s">
        <v>38</v>
      </c>
      <c r="D26" s="69" t="s">
        <v>39</v>
      </c>
      <c r="E26" s="49" t="s">
        <v>42</v>
      </c>
      <c r="F26" s="49" t="s">
        <v>43</v>
      </c>
      <c r="G26" s="50" t="s">
        <v>44</v>
      </c>
      <c r="H26" s="49" t="s">
        <v>45</v>
      </c>
      <c r="I26" s="38"/>
      <c r="J26" s="99">
        <v>124</v>
      </c>
      <c r="K26" s="83">
        <v>0</v>
      </c>
      <c r="L26" s="99">
        <v>130</v>
      </c>
      <c r="M26" s="83">
        <f>24+23+11+16</f>
        <v>74</v>
      </c>
      <c r="N26" s="99">
        <v>130</v>
      </c>
      <c r="O26" s="83">
        <f>18+26+10+17</f>
        <v>71</v>
      </c>
      <c r="P26" s="96">
        <v>74</v>
      </c>
    </row>
    <row r="27" spans="1:16" ht="21">
      <c r="A27" s="105">
        <v>20</v>
      </c>
      <c r="B27" s="110">
        <v>9</v>
      </c>
      <c r="C27" s="72" t="s">
        <v>316</v>
      </c>
      <c r="D27" s="73" t="s">
        <v>317</v>
      </c>
      <c r="E27" s="49" t="s">
        <v>93</v>
      </c>
      <c r="F27" s="49" t="s">
        <v>273</v>
      </c>
      <c r="G27" s="53" t="s">
        <v>318</v>
      </c>
      <c r="H27" s="49"/>
      <c r="I27" s="38"/>
      <c r="J27" s="99">
        <v>135</v>
      </c>
      <c r="K27" s="83">
        <f>20+23+14+13</f>
        <v>70</v>
      </c>
      <c r="L27" s="99">
        <v>123</v>
      </c>
      <c r="M27" s="83">
        <v>0</v>
      </c>
      <c r="N27" s="99">
        <v>136</v>
      </c>
      <c r="O27" s="83">
        <f>22+24+14+14</f>
        <v>74</v>
      </c>
      <c r="P27" s="96">
        <v>74</v>
      </c>
    </row>
    <row r="28" spans="1:16" ht="21">
      <c r="A28" s="106">
        <v>21</v>
      </c>
      <c r="B28" s="110">
        <v>74</v>
      </c>
      <c r="C28" s="66" t="s">
        <v>143</v>
      </c>
      <c r="D28" s="67" t="s">
        <v>245</v>
      </c>
      <c r="E28" s="49" t="s">
        <v>247</v>
      </c>
      <c r="F28" s="49" t="s">
        <v>101</v>
      </c>
      <c r="G28" s="50" t="s">
        <v>248</v>
      </c>
      <c r="H28" s="49" t="s">
        <v>96</v>
      </c>
      <c r="I28" s="12" t="s">
        <v>249</v>
      </c>
      <c r="J28" s="99">
        <v>131</v>
      </c>
      <c r="K28" s="83">
        <v>0</v>
      </c>
      <c r="L28" s="99">
        <v>127</v>
      </c>
      <c r="M28" s="83">
        <f>24+22+14+12</f>
        <v>72</v>
      </c>
      <c r="N28" s="99">
        <v>131</v>
      </c>
      <c r="O28" s="83">
        <f>20+21+13+13</f>
        <v>67</v>
      </c>
      <c r="P28" s="96">
        <v>72</v>
      </c>
    </row>
    <row r="29" spans="1:16" ht="21">
      <c r="A29" s="105">
        <v>22</v>
      </c>
      <c r="B29" s="110">
        <v>88</v>
      </c>
      <c r="C29" s="66" t="s">
        <v>143</v>
      </c>
      <c r="D29" s="67" t="s">
        <v>253</v>
      </c>
      <c r="E29" s="49" t="s">
        <v>100</v>
      </c>
      <c r="F29" s="49" t="s">
        <v>101</v>
      </c>
      <c r="G29" s="54" t="s">
        <v>234</v>
      </c>
      <c r="H29" s="49" t="s">
        <v>256</v>
      </c>
      <c r="I29" s="12" t="s">
        <v>257</v>
      </c>
      <c r="J29" s="99">
        <v>125</v>
      </c>
      <c r="K29" s="83">
        <v>0</v>
      </c>
      <c r="L29" s="99">
        <v>125</v>
      </c>
      <c r="M29" s="83">
        <f>17+19+11+16</f>
        <v>63</v>
      </c>
      <c r="N29" s="99">
        <v>119</v>
      </c>
      <c r="O29" s="83">
        <f>22+22+11+17</f>
        <v>72</v>
      </c>
      <c r="P29" s="96">
        <v>72</v>
      </c>
    </row>
    <row r="30" spans="1:16" ht="21">
      <c r="A30" s="106">
        <v>23</v>
      </c>
      <c r="B30" s="110">
        <v>28</v>
      </c>
      <c r="C30" s="66" t="s">
        <v>180</v>
      </c>
      <c r="D30" s="67" t="s">
        <v>181</v>
      </c>
      <c r="E30" s="49" t="s">
        <v>183</v>
      </c>
      <c r="F30" s="49" t="s">
        <v>101</v>
      </c>
      <c r="G30" s="54" t="s">
        <v>102</v>
      </c>
      <c r="H30" s="49" t="s">
        <v>184</v>
      </c>
      <c r="I30" s="12" t="s">
        <v>185</v>
      </c>
      <c r="J30" s="99">
        <v>121</v>
      </c>
      <c r="K30" s="83">
        <f>16+24+15+16</f>
        <v>71</v>
      </c>
      <c r="L30" s="99">
        <v>126</v>
      </c>
      <c r="M30" s="83">
        <f>0</f>
        <v>0</v>
      </c>
      <c r="N30" s="99">
        <v>127</v>
      </c>
      <c r="O30" s="83">
        <f>18+19+13+16</f>
        <v>66</v>
      </c>
      <c r="P30" s="96">
        <v>71</v>
      </c>
    </row>
    <row r="31" spans="1:16" ht="21">
      <c r="A31" s="105">
        <v>24</v>
      </c>
      <c r="B31" s="110">
        <v>21</v>
      </c>
      <c r="C31" s="66" t="s">
        <v>137</v>
      </c>
      <c r="D31" s="67" t="s">
        <v>138</v>
      </c>
      <c r="E31" s="49" t="s">
        <v>140</v>
      </c>
      <c r="F31" s="49" t="s">
        <v>101</v>
      </c>
      <c r="G31" s="54" t="s">
        <v>102</v>
      </c>
      <c r="H31" s="49" t="s">
        <v>141</v>
      </c>
      <c r="I31" s="12" t="s">
        <v>142</v>
      </c>
      <c r="J31" s="99">
        <v>127</v>
      </c>
      <c r="K31" s="83">
        <f>0</f>
        <v>0</v>
      </c>
      <c r="L31" s="99">
        <v>130</v>
      </c>
      <c r="M31" s="83">
        <f>23+22+10+10</f>
        <v>65</v>
      </c>
      <c r="N31" s="99">
        <v>128</v>
      </c>
      <c r="O31" s="83">
        <f>24+23+11+12</f>
        <v>70</v>
      </c>
      <c r="P31" s="96">
        <v>70</v>
      </c>
    </row>
    <row r="32" spans="1:16" ht="21">
      <c r="A32" s="106">
        <v>25</v>
      </c>
      <c r="B32" s="110">
        <v>8</v>
      </c>
      <c r="C32" s="66" t="s">
        <v>60</v>
      </c>
      <c r="D32" s="67" t="s">
        <v>61</v>
      </c>
      <c r="E32" s="49" t="s">
        <v>64</v>
      </c>
      <c r="F32" s="49" t="s">
        <v>65</v>
      </c>
      <c r="G32" s="50" t="s">
        <v>66</v>
      </c>
      <c r="H32" s="49" t="s">
        <v>30</v>
      </c>
      <c r="I32" s="38" t="s">
        <v>67</v>
      </c>
      <c r="J32" s="99">
        <v>128</v>
      </c>
      <c r="K32" s="83">
        <v>0</v>
      </c>
      <c r="L32" s="99">
        <v>128</v>
      </c>
      <c r="M32" s="83">
        <f>21+22+14+12</f>
        <v>69</v>
      </c>
      <c r="N32" s="99">
        <v>130</v>
      </c>
      <c r="O32" s="83">
        <f>22+21+12+10</f>
        <v>65</v>
      </c>
      <c r="P32" s="96">
        <v>69</v>
      </c>
    </row>
    <row r="33" spans="1:16" ht="21">
      <c r="A33" s="105">
        <v>26</v>
      </c>
      <c r="B33" s="110">
        <v>11</v>
      </c>
      <c r="C33" s="66" t="s">
        <v>82</v>
      </c>
      <c r="D33" s="67" t="s">
        <v>83</v>
      </c>
      <c r="E33" s="49" t="s">
        <v>85</v>
      </c>
      <c r="F33" s="49" t="s">
        <v>65</v>
      </c>
      <c r="G33" s="54" t="s">
        <v>86</v>
      </c>
      <c r="H33" s="49" t="s">
        <v>87</v>
      </c>
      <c r="I33" s="12" t="s">
        <v>88</v>
      </c>
      <c r="J33" s="99">
        <v>119</v>
      </c>
      <c r="K33" s="83">
        <v>0</v>
      </c>
      <c r="L33" s="99">
        <v>121</v>
      </c>
      <c r="M33" s="83">
        <f>24+22+12+10</f>
        <v>68</v>
      </c>
      <c r="N33" s="99">
        <v>134</v>
      </c>
      <c r="O33" s="83">
        <v>0</v>
      </c>
      <c r="P33" s="96">
        <v>68</v>
      </c>
    </row>
    <row r="34" spans="1:16" ht="21">
      <c r="A34" s="106">
        <v>27</v>
      </c>
      <c r="B34" s="110">
        <v>3</v>
      </c>
      <c r="C34" s="68" t="s">
        <v>23</v>
      </c>
      <c r="D34" s="69" t="s">
        <v>24</v>
      </c>
      <c r="E34" s="49" t="s">
        <v>27</v>
      </c>
      <c r="F34" s="49" t="s">
        <v>28</v>
      </c>
      <c r="G34" s="50" t="s">
        <v>29</v>
      </c>
      <c r="H34" s="49" t="s">
        <v>30</v>
      </c>
      <c r="I34" s="38"/>
      <c r="J34" s="99">
        <v>127</v>
      </c>
      <c r="K34" s="83">
        <f>20+22+15+10</f>
        <v>67</v>
      </c>
      <c r="L34" s="99">
        <v>125</v>
      </c>
      <c r="M34" s="83">
        <f>22+21+15+9</f>
        <v>67</v>
      </c>
      <c r="N34" s="99">
        <v>130</v>
      </c>
      <c r="O34" s="83">
        <f>19+10+10+8</f>
        <v>47</v>
      </c>
      <c r="P34" s="96">
        <v>67</v>
      </c>
    </row>
    <row r="35" spans="1:16" ht="21">
      <c r="A35" s="105">
        <v>28</v>
      </c>
      <c r="B35" s="110">
        <v>33</v>
      </c>
      <c r="C35" s="66" t="s">
        <v>127</v>
      </c>
      <c r="D35" s="67" t="s">
        <v>128</v>
      </c>
      <c r="E35" s="49" t="s">
        <v>130</v>
      </c>
      <c r="F35" s="49" t="s">
        <v>101</v>
      </c>
      <c r="G35" s="54" t="s">
        <v>108</v>
      </c>
      <c r="H35" s="49" t="s">
        <v>268</v>
      </c>
      <c r="I35" s="12" t="s">
        <v>131</v>
      </c>
      <c r="J35" s="99">
        <v>122</v>
      </c>
      <c r="K35" s="83">
        <v>0</v>
      </c>
      <c r="L35" s="99">
        <v>123</v>
      </c>
      <c r="M35" s="83">
        <f>26+23+10+6</f>
        <v>65</v>
      </c>
      <c r="N35" s="99">
        <v>120</v>
      </c>
      <c r="O35" s="83">
        <f>19+24+12+12</f>
        <v>67</v>
      </c>
      <c r="P35" s="96">
        <v>67</v>
      </c>
    </row>
    <row r="36" spans="1:16" s="33" customFormat="1" ht="21">
      <c r="A36" s="106">
        <v>29</v>
      </c>
      <c r="B36" s="112">
        <v>44</v>
      </c>
      <c r="C36" s="76" t="s">
        <v>308</v>
      </c>
      <c r="D36" s="77" t="s">
        <v>309</v>
      </c>
      <c r="E36" s="55" t="s">
        <v>310</v>
      </c>
      <c r="F36" s="55" t="s">
        <v>311</v>
      </c>
      <c r="G36" s="56" t="s">
        <v>118</v>
      </c>
      <c r="H36" s="55"/>
      <c r="I36" s="41" t="s">
        <v>312</v>
      </c>
      <c r="J36" s="99"/>
      <c r="K36" s="83">
        <v>0</v>
      </c>
      <c r="L36" s="99">
        <v>127</v>
      </c>
      <c r="M36" s="83">
        <f>22+12+12+12</f>
        <v>58</v>
      </c>
      <c r="N36" s="99">
        <v>124</v>
      </c>
      <c r="O36" s="83">
        <f>15+24+11+16</f>
        <v>66</v>
      </c>
      <c r="P36" s="96">
        <v>66</v>
      </c>
    </row>
    <row r="37" spans="1:16" ht="21">
      <c r="A37" s="105">
        <v>30</v>
      </c>
      <c r="B37" s="110">
        <v>73</v>
      </c>
      <c r="C37" s="66" t="s">
        <v>241</v>
      </c>
      <c r="D37" s="67" t="s">
        <v>242</v>
      </c>
      <c r="E37" s="49"/>
      <c r="F37" s="49" t="s">
        <v>101</v>
      </c>
      <c r="G37" s="54" t="s">
        <v>195</v>
      </c>
      <c r="H37" s="49" t="s">
        <v>30</v>
      </c>
      <c r="I37" s="12" t="s">
        <v>244</v>
      </c>
      <c r="J37" s="99">
        <v>127</v>
      </c>
      <c r="K37" s="83">
        <f>20+23+11+12</f>
        <v>66</v>
      </c>
      <c r="L37" s="99">
        <v>125</v>
      </c>
      <c r="M37" s="83">
        <v>0</v>
      </c>
      <c r="N37" s="99">
        <v>124</v>
      </c>
      <c r="O37" s="83">
        <f>20+20+13+10</f>
        <v>63</v>
      </c>
      <c r="P37" s="96">
        <v>66</v>
      </c>
    </row>
    <row r="38" spans="1:16" ht="21">
      <c r="A38" s="106">
        <v>31</v>
      </c>
      <c r="B38" s="110">
        <v>19</v>
      </c>
      <c r="C38" s="66" t="s">
        <v>155</v>
      </c>
      <c r="D38" s="67" t="s">
        <v>156</v>
      </c>
      <c r="E38" s="49" t="s">
        <v>158</v>
      </c>
      <c r="F38" s="49" t="s">
        <v>101</v>
      </c>
      <c r="G38" s="54" t="s">
        <v>159</v>
      </c>
      <c r="H38" s="49" t="s">
        <v>125</v>
      </c>
      <c r="I38" s="12" t="s">
        <v>160</v>
      </c>
      <c r="J38" s="99">
        <v>105</v>
      </c>
      <c r="K38" s="83">
        <f>14+16+10+8</f>
        <v>48</v>
      </c>
      <c r="L38" s="99">
        <v>112</v>
      </c>
      <c r="M38" s="83">
        <f>23+18+12+9</f>
        <v>62</v>
      </c>
      <c r="N38" s="99">
        <v>110</v>
      </c>
      <c r="O38" s="83">
        <f>22+16+12+11</f>
        <v>61</v>
      </c>
      <c r="P38" s="96">
        <v>62</v>
      </c>
    </row>
    <row r="39" spans="1:16" ht="21">
      <c r="A39" s="105">
        <v>32</v>
      </c>
      <c r="B39" s="111">
        <v>34</v>
      </c>
      <c r="C39" s="74" t="s">
        <v>198</v>
      </c>
      <c r="D39" s="75" t="s">
        <v>199</v>
      </c>
      <c r="E39" s="55" t="s">
        <v>78</v>
      </c>
      <c r="F39" s="55" t="s">
        <v>65</v>
      </c>
      <c r="G39" s="56" t="s">
        <v>201</v>
      </c>
      <c r="H39" s="55" t="s">
        <v>269</v>
      </c>
      <c r="I39" s="40" t="s">
        <v>202</v>
      </c>
      <c r="J39" s="100">
        <v>119</v>
      </c>
      <c r="K39" s="82">
        <v>0</v>
      </c>
      <c r="L39" s="100">
        <v>121</v>
      </c>
      <c r="M39" s="82">
        <f>22+21+10+8</f>
        <v>61</v>
      </c>
      <c r="N39" s="100">
        <v>123</v>
      </c>
      <c r="O39" s="82">
        <f>21+12+8+11</f>
        <v>52</v>
      </c>
      <c r="P39" s="97">
        <v>61</v>
      </c>
    </row>
    <row r="40" spans="1:16" s="33" customFormat="1" ht="21">
      <c r="A40" s="114">
        <v>33</v>
      </c>
      <c r="B40" s="115">
        <v>55</v>
      </c>
      <c r="C40" s="116" t="s">
        <v>198</v>
      </c>
      <c r="D40" s="117" t="s">
        <v>228</v>
      </c>
      <c r="E40" s="118"/>
      <c r="F40" s="118" t="s">
        <v>273</v>
      </c>
      <c r="G40" s="119" t="s">
        <v>108</v>
      </c>
      <c r="H40" s="118" t="s">
        <v>125</v>
      </c>
      <c r="I40" s="120" t="s">
        <v>230</v>
      </c>
      <c r="J40" s="121">
        <v>116</v>
      </c>
      <c r="K40" s="122">
        <f>17+16+10+8</f>
        <v>51</v>
      </c>
      <c r="L40" s="121">
        <v>111</v>
      </c>
      <c r="M40" s="122">
        <f>20+21+13+6</f>
        <v>60</v>
      </c>
      <c r="N40" s="121">
        <v>119</v>
      </c>
      <c r="O40" s="122">
        <f>14+19+9+3</f>
        <v>45</v>
      </c>
      <c r="P40" s="123">
        <v>60</v>
      </c>
    </row>
    <row r="41" spans="1:16" s="33" customFormat="1" ht="21">
      <c r="A41" s="114">
        <v>34</v>
      </c>
      <c r="B41" s="115">
        <v>31</v>
      </c>
      <c r="C41" s="116" t="s">
        <v>286</v>
      </c>
      <c r="D41" s="117" t="s">
        <v>287</v>
      </c>
      <c r="E41" s="118" t="s">
        <v>288</v>
      </c>
      <c r="F41" s="118" t="s">
        <v>65</v>
      </c>
      <c r="G41" s="119" t="s">
        <v>274</v>
      </c>
      <c r="H41" s="118" t="s">
        <v>289</v>
      </c>
      <c r="I41" s="124" t="s">
        <v>290</v>
      </c>
      <c r="J41" s="121">
        <v>117</v>
      </c>
      <c r="K41" s="122">
        <v>0</v>
      </c>
      <c r="L41" s="121">
        <v>130</v>
      </c>
      <c r="M41" s="122">
        <f>22+21+12+3</f>
        <v>58</v>
      </c>
      <c r="N41" s="121">
        <v>114</v>
      </c>
      <c r="O41" s="122">
        <v>0</v>
      </c>
      <c r="P41" s="123">
        <v>58</v>
      </c>
    </row>
    <row r="42" spans="1:16" ht="21">
      <c r="A42" s="114">
        <v>35</v>
      </c>
      <c r="B42" s="115">
        <v>17</v>
      </c>
      <c r="C42" s="116" t="s">
        <v>121</v>
      </c>
      <c r="D42" s="117" t="s">
        <v>122</v>
      </c>
      <c r="E42" s="118" t="s">
        <v>124</v>
      </c>
      <c r="F42" s="118" t="s">
        <v>101</v>
      </c>
      <c r="G42" s="119" t="s">
        <v>102</v>
      </c>
      <c r="H42" s="118" t="s">
        <v>125</v>
      </c>
      <c r="I42" s="125" t="s">
        <v>126</v>
      </c>
      <c r="J42" s="121">
        <v>116</v>
      </c>
      <c r="K42" s="122">
        <f>19+20+10+8</f>
        <v>57</v>
      </c>
      <c r="L42" s="121">
        <v>118</v>
      </c>
      <c r="M42" s="122">
        <f>25+18+7+5</f>
        <v>55</v>
      </c>
      <c r="N42" s="121">
        <v>119</v>
      </c>
      <c r="O42" s="122">
        <f>13+0+5+0</f>
        <v>18</v>
      </c>
      <c r="P42" s="123">
        <v>57</v>
      </c>
    </row>
    <row r="43" spans="1:16" ht="21">
      <c r="A43" s="114">
        <v>36</v>
      </c>
      <c r="B43" s="115">
        <v>54</v>
      </c>
      <c r="C43" s="116" t="s">
        <v>220</v>
      </c>
      <c r="D43" s="117" t="s">
        <v>221</v>
      </c>
      <c r="E43" s="118" t="s">
        <v>223</v>
      </c>
      <c r="F43" s="118" t="s">
        <v>224</v>
      </c>
      <c r="G43" s="126" t="s">
        <v>225</v>
      </c>
      <c r="H43" s="118" t="s">
        <v>226</v>
      </c>
      <c r="I43" s="120" t="s">
        <v>227</v>
      </c>
      <c r="J43" s="121">
        <v>111</v>
      </c>
      <c r="K43" s="122">
        <f>13+3+5+0</f>
        <v>21</v>
      </c>
      <c r="L43" s="121">
        <v>119</v>
      </c>
      <c r="M43" s="122">
        <f>19+18+10+10</f>
        <v>57</v>
      </c>
      <c r="N43" s="121">
        <v>118</v>
      </c>
      <c r="O43" s="122">
        <v>0</v>
      </c>
      <c r="P43" s="123">
        <v>57</v>
      </c>
    </row>
    <row r="44" spans="1:16" ht="21">
      <c r="A44" s="114">
        <v>37</v>
      </c>
      <c r="B44" s="115">
        <v>15</v>
      </c>
      <c r="C44" s="127" t="s">
        <v>111</v>
      </c>
      <c r="D44" s="128" t="s">
        <v>112</v>
      </c>
      <c r="E44" s="118" t="s">
        <v>27</v>
      </c>
      <c r="F44" s="118" t="s">
        <v>28</v>
      </c>
      <c r="G44" s="119" t="s">
        <v>114</v>
      </c>
      <c r="H44" s="118" t="s">
        <v>30</v>
      </c>
      <c r="I44" s="129"/>
      <c r="J44" s="121">
        <v>123</v>
      </c>
      <c r="K44" s="122">
        <v>0</v>
      </c>
      <c r="L44" s="121">
        <v>120</v>
      </c>
      <c r="M44" s="122">
        <f>18+0+0+0</f>
        <v>18</v>
      </c>
      <c r="N44" s="121">
        <v>117</v>
      </c>
      <c r="O44" s="122">
        <f>23+18+10+5</f>
        <v>56</v>
      </c>
      <c r="P44" s="123">
        <v>56</v>
      </c>
    </row>
    <row r="45" spans="1:16" ht="21">
      <c r="A45" s="114">
        <v>38</v>
      </c>
      <c r="B45" s="115">
        <v>35</v>
      </c>
      <c r="C45" s="116" t="s">
        <v>203</v>
      </c>
      <c r="D45" s="117" t="s">
        <v>204</v>
      </c>
      <c r="E45" s="118" t="s">
        <v>206</v>
      </c>
      <c r="F45" s="118" t="s">
        <v>65</v>
      </c>
      <c r="G45" s="126" t="s">
        <v>207</v>
      </c>
      <c r="H45" s="118" t="s">
        <v>208</v>
      </c>
      <c r="I45" s="129" t="s">
        <v>305</v>
      </c>
      <c r="J45" s="121">
        <v>126</v>
      </c>
      <c r="K45" s="122">
        <f>23+18+10+3</f>
        <v>54</v>
      </c>
      <c r="L45" s="121">
        <v>119</v>
      </c>
      <c r="M45" s="122">
        <f>25+15+8+0</f>
        <v>48</v>
      </c>
      <c r="N45" s="121">
        <v>116</v>
      </c>
      <c r="O45" s="122">
        <f>8+12+8+0</f>
        <v>28</v>
      </c>
      <c r="P45" s="123">
        <v>54</v>
      </c>
    </row>
    <row r="46" spans="1:16" ht="21">
      <c r="A46" s="114">
        <v>39</v>
      </c>
      <c r="B46" s="115">
        <v>99</v>
      </c>
      <c r="C46" s="116" t="s">
        <v>132</v>
      </c>
      <c r="D46" s="117" t="s">
        <v>277</v>
      </c>
      <c r="E46" s="118"/>
      <c r="F46" s="118" t="s">
        <v>278</v>
      </c>
      <c r="G46" s="119" t="s">
        <v>274</v>
      </c>
      <c r="H46" s="118" t="s">
        <v>279</v>
      </c>
      <c r="I46" s="120" t="s">
        <v>280</v>
      </c>
      <c r="J46" s="121">
        <v>135</v>
      </c>
      <c r="K46" s="122">
        <f>14+11+9+3</f>
        <v>37</v>
      </c>
      <c r="L46" s="121">
        <v>124</v>
      </c>
      <c r="M46" s="122">
        <f>18+14+9+4</f>
        <v>45</v>
      </c>
      <c r="N46" s="121">
        <v>127</v>
      </c>
      <c r="O46" s="122">
        <v>0</v>
      </c>
      <c r="P46" s="123">
        <v>45</v>
      </c>
    </row>
    <row r="47" spans="1:16" ht="21">
      <c r="A47" s="114">
        <v>40</v>
      </c>
      <c r="B47" s="115">
        <v>29</v>
      </c>
      <c r="C47" s="116" t="s">
        <v>186</v>
      </c>
      <c r="D47" s="117" t="s">
        <v>187</v>
      </c>
      <c r="E47" s="118" t="s">
        <v>183</v>
      </c>
      <c r="F47" s="118" t="s">
        <v>101</v>
      </c>
      <c r="G47" s="126" t="s">
        <v>189</v>
      </c>
      <c r="H47" s="118" t="s">
        <v>190</v>
      </c>
      <c r="I47" s="120" t="s">
        <v>185</v>
      </c>
      <c r="J47" s="121"/>
      <c r="K47" s="122">
        <v>0</v>
      </c>
      <c r="L47" s="121">
        <v>123</v>
      </c>
      <c r="M47" s="122">
        <f>20+5+10+0</f>
        <v>35</v>
      </c>
      <c r="N47" s="121">
        <v>134</v>
      </c>
      <c r="O47" s="122">
        <f>16+6+10+3</f>
        <v>35</v>
      </c>
      <c r="P47" s="123">
        <v>35</v>
      </c>
    </row>
    <row r="48" spans="1:16" ht="21">
      <c r="A48" s="114">
        <v>41</v>
      </c>
      <c r="B48" s="115">
        <v>51</v>
      </c>
      <c r="C48" s="127" t="s">
        <v>14</v>
      </c>
      <c r="D48" s="128" t="s">
        <v>292</v>
      </c>
      <c r="E48" s="118" t="s">
        <v>320</v>
      </c>
      <c r="F48" s="118" t="s">
        <v>65</v>
      </c>
      <c r="G48" s="130" t="s">
        <v>195</v>
      </c>
      <c r="H48" s="118" t="s">
        <v>321</v>
      </c>
      <c r="I48" s="129"/>
      <c r="J48" s="121">
        <v>96</v>
      </c>
      <c r="K48" s="122">
        <v>0</v>
      </c>
      <c r="L48" s="121">
        <v>90</v>
      </c>
      <c r="M48" s="122">
        <f>8+5+5+5</f>
        <v>23</v>
      </c>
      <c r="N48" s="121">
        <v>91</v>
      </c>
      <c r="O48" s="122">
        <f>8+7+5+0</f>
        <v>20</v>
      </c>
      <c r="P48" s="123">
        <v>23</v>
      </c>
    </row>
    <row r="49" spans="1:16" ht="21">
      <c r="A49" s="114">
        <v>42</v>
      </c>
      <c r="B49" s="115">
        <v>24</v>
      </c>
      <c r="C49" s="116" t="s">
        <v>258</v>
      </c>
      <c r="D49" s="117" t="s">
        <v>270</v>
      </c>
      <c r="E49" s="118"/>
      <c r="F49" s="118" t="s">
        <v>273</v>
      </c>
      <c r="G49" s="119" t="s">
        <v>274</v>
      </c>
      <c r="H49" s="118" t="s">
        <v>275</v>
      </c>
      <c r="I49" s="120" t="s">
        <v>272</v>
      </c>
      <c r="J49" s="121">
        <v>113</v>
      </c>
      <c r="K49" s="122">
        <v>0</v>
      </c>
      <c r="L49" s="121">
        <v>123</v>
      </c>
      <c r="M49" s="122">
        <v>0</v>
      </c>
      <c r="N49" s="121">
        <v>113</v>
      </c>
      <c r="O49" s="122">
        <v>0</v>
      </c>
      <c r="P49" s="123">
        <v>0</v>
      </c>
    </row>
    <row r="50" spans="1:16" ht="21">
      <c r="A50" s="114">
        <v>43</v>
      </c>
      <c r="B50" s="115">
        <v>27</v>
      </c>
      <c r="C50" s="116" t="s">
        <v>137</v>
      </c>
      <c r="D50" s="117" t="s">
        <v>174</v>
      </c>
      <c r="E50" s="118"/>
      <c r="F50" s="118" t="s">
        <v>273</v>
      </c>
      <c r="G50" s="119" t="s">
        <v>178</v>
      </c>
      <c r="H50" s="118">
        <v>440</v>
      </c>
      <c r="I50" s="120" t="s">
        <v>179</v>
      </c>
      <c r="J50" s="121">
        <v>125</v>
      </c>
      <c r="K50" s="122">
        <v>0</v>
      </c>
      <c r="L50" s="121">
        <v>106</v>
      </c>
      <c r="M50" s="122">
        <v>0</v>
      </c>
      <c r="N50" s="121">
        <v>116</v>
      </c>
      <c r="O50" s="122">
        <v>0</v>
      </c>
      <c r="P50" s="123">
        <v>0</v>
      </c>
    </row>
    <row r="51" spans="1:16" s="33" customFormat="1" ht="21.75" thickBot="1">
      <c r="A51" s="114">
        <v>44</v>
      </c>
      <c r="B51" s="115">
        <v>45</v>
      </c>
      <c r="C51" s="116" t="s">
        <v>209</v>
      </c>
      <c r="D51" s="117" t="s">
        <v>210</v>
      </c>
      <c r="E51" s="118" t="s">
        <v>300</v>
      </c>
      <c r="F51" s="118" t="s">
        <v>101</v>
      </c>
      <c r="G51" s="126" t="s">
        <v>159</v>
      </c>
      <c r="H51" s="118" t="s">
        <v>141</v>
      </c>
      <c r="I51" s="120" t="s">
        <v>213</v>
      </c>
      <c r="J51" s="131">
        <v>105</v>
      </c>
      <c r="K51" s="132">
        <v>0</v>
      </c>
      <c r="L51" s="131">
        <v>112</v>
      </c>
      <c r="M51" s="132">
        <v>0</v>
      </c>
      <c r="N51" s="131">
        <v>105</v>
      </c>
      <c r="O51" s="132">
        <v>0</v>
      </c>
      <c r="P51" s="123">
        <v>0</v>
      </c>
    </row>
    <row r="52" spans="1:16" s="33" customFormat="1" ht="21">
      <c r="A52" s="107"/>
      <c r="B52" s="113"/>
      <c r="C52" s="32"/>
      <c r="D52" s="32"/>
      <c r="E52" s="31"/>
      <c r="F52" s="31"/>
      <c r="H52" s="31"/>
      <c r="I52" s="34"/>
      <c r="J52" s="81"/>
      <c r="K52" s="81"/>
      <c r="L52" s="81"/>
      <c r="M52" s="81"/>
      <c r="N52" s="81"/>
      <c r="O52" s="81"/>
      <c r="P52" s="81"/>
    </row>
  </sheetData>
  <sheetProtection/>
  <mergeCells count="11">
    <mergeCell ref="F6:F7"/>
    <mergeCell ref="G6:G7"/>
    <mergeCell ref="P6:P7"/>
    <mergeCell ref="J6:K6"/>
    <mergeCell ref="L6:M6"/>
    <mergeCell ref="N6:O6"/>
    <mergeCell ref="A6:A7"/>
    <mergeCell ref="B6:B7"/>
    <mergeCell ref="C6:C7"/>
    <mergeCell ref="D6:D7"/>
    <mergeCell ref="E6:E7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1"/>
  <sheetViews>
    <sheetView tabSelected="1" zoomScale="70" zoomScaleNormal="70" zoomScalePageLayoutView="0" workbookViewId="0" topLeftCell="A1">
      <selection activeCell="A32" sqref="A32"/>
    </sheetView>
  </sheetViews>
  <sheetFormatPr defaultColWidth="9.140625" defaultRowHeight="15"/>
  <cols>
    <col min="2" max="2" width="4.140625" style="183" customWidth="1"/>
    <col min="3" max="3" width="10.57421875" style="155" customWidth="1"/>
    <col min="4" max="4" width="9.00390625" style="137" customWidth="1"/>
    <col min="5" max="5" width="10.57421875" style="156" customWidth="1"/>
    <col min="6" max="6" width="9.00390625" style="137" customWidth="1"/>
    <col min="7" max="7" width="10.57421875" style="137" customWidth="1"/>
    <col min="8" max="8" width="6.57421875" style="138" customWidth="1"/>
    <col min="9" max="9" width="10.57421875" style="138" customWidth="1"/>
    <col min="10" max="13" width="5.7109375" style="138" customWidth="1"/>
    <col min="14" max="14" width="10.57421875" style="138" customWidth="1"/>
    <col min="15" max="15" width="6.57421875" style="136" customWidth="1"/>
    <col min="16" max="16" width="10.57421875" style="137" customWidth="1"/>
    <col min="17" max="17" width="6.57421875" style="137" customWidth="1"/>
    <col min="18" max="18" width="10.57421875" style="156" customWidth="1"/>
    <col min="19" max="19" width="6.57421875" style="137" customWidth="1"/>
    <col min="20" max="20" width="10.57421875" style="155" customWidth="1"/>
    <col min="21" max="21" width="6.140625" style="184" customWidth="1"/>
  </cols>
  <sheetData>
    <row r="1" spans="2:21" ht="21" thickBot="1">
      <c r="B1" s="183">
        <v>1</v>
      </c>
      <c r="C1" s="133">
        <v>1</v>
      </c>
      <c r="D1" s="134"/>
      <c r="E1" s="135"/>
      <c r="F1" s="136"/>
      <c r="P1" s="215"/>
      <c r="Q1" s="215"/>
      <c r="R1" s="135"/>
      <c r="T1" s="133">
        <v>30</v>
      </c>
      <c r="U1" s="184">
        <v>2</v>
      </c>
    </row>
    <row r="2" spans="2:21" ht="21" thickBot="1">
      <c r="B2" s="183">
        <v>32</v>
      </c>
      <c r="C2" s="133">
        <v>34</v>
      </c>
      <c r="D2" s="139"/>
      <c r="E2" s="135"/>
      <c r="F2" s="136"/>
      <c r="R2" s="135"/>
      <c r="S2" s="140"/>
      <c r="T2" s="133">
        <v>19</v>
      </c>
      <c r="U2" s="184">
        <v>31</v>
      </c>
    </row>
    <row r="3" spans="3:20" ht="21" thickBot="1">
      <c r="C3" s="141"/>
      <c r="D3" s="142"/>
      <c r="E3" s="133">
        <v>1</v>
      </c>
      <c r="F3" s="136"/>
      <c r="R3" s="133">
        <v>30</v>
      </c>
      <c r="T3" s="141"/>
    </row>
    <row r="4" spans="3:20" ht="21" thickBot="1">
      <c r="C4" s="143"/>
      <c r="D4" s="142"/>
      <c r="E4" s="144">
        <v>56</v>
      </c>
      <c r="F4" s="145"/>
      <c r="Q4" s="146"/>
      <c r="R4" s="144">
        <v>16</v>
      </c>
      <c r="T4" s="143"/>
    </row>
    <row r="5" spans="2:21" ht="21" thickBot="1">
      <c r="B5" s="183">
        <v>16</v>
      </c>
      <c r="C5" s="133">
        <v>26</v>
      </c>
      <c r="D5" s="147"/>
      <c r="E5" s="148"/>
      <c r="F5" s="149"/>
      <c r="J5" s="216"/>
      <c r="K5" s="216"/>
      <c r="L5" s="216"/>
      <c r="M5" s="216"/>
      <c r="Q5" s="150"/>
      <c r="R5" s="151"/>
      <c r="S5" s="152"/>
      <c r="T5" s="133">
        <v>16</v>
      </c>
      <c r="U5" s="184">
        <v>15</v>
      </c>
    </row>
    <row r="6" spans="2:21" ht="21" thickBot="1">
      <c r="B6" s="183">
        <v>17</v>
      </c>
      <c r="C6" s="133">
        <v>56</v>
      </c>
      <c r="D6" s="153"/>
      <c r="E6" s="141"/>
      <c r="F6" s="154"/>
      <c r="Q6" s="150"/>
      <c r="R6" s="141"/>
      <c r="T6" s="133">
        <v>77</v>
      </c>
      <c r="U6" s="184">
        <v>18</v>
      </c>
    </row>
    <row r="7" spans="7:16" ht="21" thickBot="1">
      <c r="G7" s="133">
        <v>1</v>
      </c>
      <c r="H7" s="134"/>
      <c r="I7" s="157"/>
      <c r="J7" s="157"/>
      <c r="K7" s="157"/>
      <c r="L7" s="157"/>
      <c r="M7" s="157"/>
      <c r="N7" s="157"/>
      <c r="P7" s="133">
        <v>30</v>
      </c>
    </row>
    <row r="8" spans="7:16" ht="21" thickBot="1">
      <c r="G8" s="133">
        <v>6</v>
      </c>
      <c r="H8" s="139"/>
      <c r="I8" s="157"/>
      <c r="J8" s="157"/>
      <c r="K8" s="157"/>
      <c r="L8" s="157"/>
      <c r="M8" s="157"/>
      <c r="N8" s="157"/>
      <c r="O8" s="159"/>
      <c r="P8" s="133">
        <v>60</v>
      </c>
    </row>
    <row r="9" spans="2:21" ht="21" thickBot="1">
      <c r="B9" s="183">
        <v>8</v>
      </c>
      <c r="C9" s="133">
        <v>6</v>
      </c>
      <c r="D9" s="134"/>
      <c r="E9" s="135"/>
      <c r="F9" s="160"/>
      <c r="G9" s="158"/>
      <c r="H9" s="154"/>
      <c r="I9" s="157"/>
      <c r="J9" s="157" t="s">
        <v>335</v>
      </c>
      <c r="K9" s="157"/>
      <c r="L9" s="157"/>
      <c r="M9" s="157"/>
      <c r="N9" s="157"/>
      <c r="O9" s="161"/>
      <c r="P9" s="158"/>
      <c r="Q9" s="150"/>
      <c r="R9" s="135"/>
      <c r="T9" s="133">
        <v>60</v>
      </c>
      <c r="U9" s="184">
        <v>7</v>
      </c>
    </row>
    <row r="10" spans="2:21" ht="21" thickBot="1">
      <c r="B10" s="183">
        <v>25</v>
      </c>
      <c r="C10" s="133">
        <v>8</v>
      </c>
      <c r="D10" s="139"/>
      <c r="E10" s="135"/>
      <c r="F10" s="160"/>
      <c r="G10" s="158"/>
      <c r="H10" s="154"/>
      <c r="I10" s="157"/>
      <c r="J10" s="157"/>
      <c r="K10" s="157"/>
      <c r="O10" s="161"/>
      <c r="P10" s="158"/>
      <c r="Q10" s="150"/>
      <c r="R10" s="135"/>
      <c r="S10" s="140"/>
      <c r="T10" s="133">
        <v>11</v>
      </c>
      <c r="U10" s="184">
        <v>26</v>
      </c>
    </row>
    <row r="11" spans="3:20" ht="21" thickBot="1">
      <c r="C11" s="141"/>
      <c r="D11" s="142"/>
      <c r="E11" s="133">
        <v>6</v>
      </c>
      <c r="F11" s="162"/>
      <c r="G11" s="158"/>
      <c r="H11" s="154"/>
      <c r="I11" s="158"/>
      <c r="J11" s="163"/>
      <c r="K11" s="213">
        <v>6</v>
      </c>
      <c r="L11" s="214"/>
      <c r="M11" s="163"/>
      <c r="N11" s="163"/>
      <c r="O11" s="161"/>
      <c r="P11" s="158"/>
      <c r="Q11" s="164"/>
      <c r="R11" s="133">
        <v>60</v>
      </c>
      <c r="T11" s="141"/>
    </row>
    <row r="12" spans="3:20" ht="21" thickBot="1">
      <c r="C12" s="143"/>
      <c r="D12" s="142"/>
      <c r="E12" s="144">
        <v>4</v>
      </c>
      <c r="G12" s="158"/>
      <c r="H12" s="154"/>
      <c r="I12" s="158"/>
      <c r="J12" s="165"/>
      <c r="K12" s="213">
        <v>30</v>
      </c>
      <c r="L12" s="214"/>
      <c r="M12" s="165"/>
      <c r="N12" s="165"/>
      <c r="O12" s="161"/>
      <c r="P12" s="158"/>
      <c r="R12" s="144">
        <v>23</v>
      </c>
      <c r="T12" s="143"/>
    </row>
    <row r="13" spans="2:21" ht="21" thickBot="1">
      <c r="B13" s="183">
        <v>9</v>
      </c>
      <c r="C13" s="133">
        <v>4</v>
      </c>
      <c r="D13" s="147"/>
      <c r="E13" s="148"/>
      <c r="G13" s="158"/>
      <c r="H13" s="154"/>
      <c r="I13" s="158"/>
      <c r="J13" s="165"/>
      <c r="K13" s="166"/>
      <c r="L13" s="167"/>
      <c r="M13" s="165"/>
      <c r="N13" s="165"/>
      <c r="O13" s="161"/>
      <c r="P13" s="158"/>
      <c r="R13" s="151"/>
      <c r="S13" s="152"/>
      <c r="T13" s="133">
        <v>23</v>
      </c>
      <c r="U13" s="184">
        <v>10</v>
      </c>
    </row>
    <row r="14" spans="2:21" ht="21" thickBot="1">
      <c r="B14" s="183">
        <v>24</v>
      </c>
      <c r="C14" s="133">
        <v>21</v>
      </c>
      <c r="D14" s="153"/>
      <c r="E14" s="141"/>
      <c r="G14" s="158"/>
      <c r="H14" s="154"/>
      <c r="I14" s="158"/>
      <c r="J14" s="165"/>
      <c r="K14" s="168"/>
      <c r="L14" s="169"/>
      <c r="M14" s="165"/>
      <c r="N14" s="158"/>
      <c r="O14" s="161"/>
      <c r="P14" s="158"/>
      <c r="R14" s="141"/>
      <c r="T14" s="133">
        <v>28</v>
      </c>
      <c r="U14" s="184">
        <v>23</v>
      </c>
    </row>
    <row r="15" spans="7:16" ht="21" thickBot="1">
      <c r="G15" s="158"/>
      <c r="H15" s="154"/>
      <c r="I15" s="133">
        <v>6</v>
      </c>
      <c r="J15" s="170"/>
      <c r="K15" s="217">
        <v>30</v>
      </c>
      <c r="L15" s="218"/>
      <c r="M15" s="171"/>
      <c r="N15" s="172">
        <v>30</v>
      </c>
      <c r="O15" s="161"/>
      <c r="P15" s="158"/>
    </row>
    <row r="16" spans="7:16" ht="21" thickBot="1">
      <c r="G16" s="158"/>
      <c r="H16" s="154"/>
      <c r="I16" s="133">
        <v>7</v>
      </c>
      <c r="J16" s="158"/>
      <c r="K16" s="217">
        <v>6</v>
      </c>
      <c r="L16" s="218"/>
      <c r="M16" s="158"/>
      <c r="N16" s="173">
        <v>12</v>
      </c>
      <c r="O16" s="161"/>
      <c r="P16" s="158"/>
    </row>
    <row r="17" spans="2:21" ht="21" thickBot="1">
      <c r="B17" s="183">
        <v>4</v>
      </c>
      <c r="C17" s="133">
        <v>7</v>
      </c>
      <c r="D17" s="134"/>
      <c r="E17" s="135"/>
      <c r="F17" s="136"/>
      <c r="H17" s="174"/>
      <c r="I17" s="158"/>
      <c r="J17" s="158"/>
      <c r="K17" s="175"/>
      <c r="L17" s="176"/>
      <c r="M17" s="158"/>
      <c r="N17" s="158"/>
      <c r="O17" s="161"/>
      <c r="R17" s="135"/>
      <c r="T17" s="133">
        <v>69</v>
      </c>
      <c r="U17" s="184">
        <v>3</v>
      </c>
    </row>
    <row r="18" spans="2:21" ht="21" thickBot="1">
      <c r="B18" s="183">
        <v>29</v>
      </c>
      <c r="C18" s="133">
        <v>44</v>
      </c>
      <c r="D18" s="139"/>
      <c r="E18" s="135"/>
      <c r="F18" s="136"/>
      <c r="H18" s="174"/>
      <c r="I18" s="158"/>
      <c r="J18" s="158"/>
      <c r="K18" s="177"/>
      <c r="L18" s="178"/>
      <c r="M18" s="158"/>
      <c r="N18" s="165"/>
      <c r="O18" s="161"/>
      <c r="R18" s="135"/>
      <c r="S18" s="140"/>
      <c r="T18" s="133">
        <v>73</v>
      </c>
      <c r="U18" s="184">
        <v>30</v>
      </c>
    </row>
    <row r="19" spans="3:20" ht="21" thickBot="1">
      <c r="C19" s="141"/>
      <c r="D19" s="142"/>
      <c r="E19" s="133">
        <v>7</v>
      </c>
      <c r="F19" s="136"/>
      <c r="H19" s="174"/>
      <c r="I19" s="158"/>
      <c r="J19" s="158"/>
      <c r="K19" s="213">
        <v>7</v>
      </c>
      <c r="L19" s="214"/>
      <c r="M19" s="158"/>
      <c r="N19" s="165"/>
      <c r="O19" s="161"/>
      <c r="R19" s="133">
        <v>69</v>
      </c>
      <c r="T19" s="141"/>
    </row>
    <row r="20" spans="3:20" ht="21" thickBot="1">
      <c r="C20" s="143"/>
      <c r="D20" s="142"/>
      <c r="E20" s="144">
        <v>9</v>
      </c>
      <c r="F20" s="145"/>
      <c r="H20" s="174"/>
      <c r="I20" s="158"/>
      <c r="J20" s="163"/>
      <c r="K20" s="213">
        <v>12</v>
      </c>
      <c r="L20" s="214"/>
      <c r="M20" s="163"/>
      <c r="N20" s="163"/>
      <c r="O20" s="161"/>
      <c r="Q20" s="146"/>
      <c r="R20" s="144">
        <v>47</v>
      </c>
      <c r="T20" s="143"/>
    </row>
    <row r="21" spans="2:21" ht="21" thickBot="1">
      <c r="B21" s="183">
        <v>13</v>
      </c>
      <c r="C21" s="133">
        <v>20</v>
      </c>
      <c r="D21" s="147"/>
      <c r="E21" s="148"/>
      <c r="F21" s="149"/>
      <c r="H21" s="174"/>
      <c r="I21" s="153"/>
      <c r="K21" s="158"/>
      <c r="L21" s="158"/>
      <c r="M21" s="179"/>
      <c r="N21" s="179"/>
      <c r="O21" s="161"/>
      <c r="Q21" s="150"/>
      <c r="R21" s="151"/>
      <c r="S21" s="152"/>
      <c r="T21" s="133">
        <v>47</v>
      </c>
      <c r="U21" s="184">
        <v>14</v>
      </c>
    </row>
    <row r="22" spans="2:21" ht="21" thickBot="1">
      <c r="B22" s="183">
        <v>20</v>
      </c>
      <c r="C22" s="133">
        <v>9</v>
      </c>
      <c r="D22" s="153"/>
      <c r="E22" s="141"/>
      <c r="F22" s="154"/>
      <c r="H22" s="174"/>
      <c r="I22" s="158"/>
      <c r="J22" s="153" t="s">
        <v>336</v>
      </c>
      <c r="K22" s="158"/>
      <c r="L22" s="158"/>
      <c r="M22" s="158"/>
      <c r="N22" s="158"/>
      <c r="O22" s="180"/>
      <c r="Q22" s="150"/>
      <c r="R22" s="141"/>
      <c r="T22" s="133">
        <v>5</v>
      </c>
      <c r="U22" s="184">
        <v>19</v>
      </c>
    </row>
    <row r="23" spans="7:16" ht="21" thickBot="1">
      <c r="G23" s="133">
        <v>7</v>
      </c>
      <c r="H23" s="147"/>
      <c r="I23" s="158"/>
      <c r="J23" s="158"/>
      <c r="K23" s="158"/>
      <c r="L23" s="158"/>
      <c r="M23" s="158"/>
      <c r="N23" s="158"/>
      <c r="O23" s="181"/>
      <c r="P23" s="133">
        <v>47</v>
      </c>
    </row>
    <row r="24" spans="7:21" ht="21" thickBot="1">
      <c r="G24" s="133">
        <v>2</v>
      </c>
      <c r="H24" s="182"/>
      <c r="I24" s="158"/>
      <c r="J24" s="158"/>
      <c r="K24" s="157"/>
      <c r="L24" s="157"/>
      <c r="M24" s="158"/>
      <c r="N24" s="158"/>
      <c r="O24" s="157"/>
      <c r="P24" s="133">
        <v>12</v>
      </c>
      <c r="Q24" s="165"/>
      <c r="S24" s="158"/>
      <c r="U24" s="185"/>
    </row>
    <row r="25" spans="2:21" ht="21" thickBot="1">
      <c r="B25" s="183">
        <v>5</v>
      </c>
      <c r="C25" s="133">
        <v>10</v>
      </c>
      <c r="D25" s="134"/>
      <c r="E25" s="135"/>
      <c r="F25" s="160"/>
      <c r="G25" s="158"/>
      <c r="H25" s="157"/>
      <c r="I25" s="157"/>
      <c r="J25" s="157"/>
      <c r="K25" s="157"/>
      <c r="L25" s="157"/>
      <c r="M25" s="157"/>
      <c r="N25" s="157"/>
      <c r="O25" s="157"/>
      <c r="P25" s="158"/>
      <c r="Q25" s="150"/>
      <c r="R25" s="135"/>
      <c r="T25" s="133">
        <v>13</v>
      </c>
      <c r="U25" s="184">
        <v>6</v>
      </c>
    </row>
    <row r="26" spans="2:21" ht="21" thickBot="1">
      <c r="B26" s="183">
        <v>28</v>
      </c>
      <c r="C26" s="133">
        <v>33</v>
      </c>
      <c r="D26" s="139"/>
      <c r="E26" s="135"/>
      <c r="F26" s="160"/>
      <c r="G26" s="158"/>
      <c r="H26" s="157"/>
      <c r="I26" s="157"/>
      <c r="J26" s="219" t="s">
        <v>339</v>
      </c>
      <c r="K26" s="220">
        <v>30</v>
      </c>
      <c r="L26" s="157" t="s">
        <v>343</v>
      </c>
      <c r="N26" s="157"/>
      <c r="O26" s="157"/>
      <c r="P26" s="158"/>
      <c r="Q26" s="150"/>
      <c r="R26" s="135"/>
      <c r="S26" s="140"/>
      <c r="T26" s="133">
        <v>3</v>
      </c>
      <c r="U26" s="184">
        <v>27</v>
      </c>
    </row>
    <row r="27" spans="3:20" ht="21" thickBot="1">
      <c r="C27" s="141"/>
      <c r="D27" s="142"/>
      <c r="E27" s="133">
        <v>10</v>
      </c>
      <c r="F27" s="162"/>
      <c r="G27" s="158"/>
      <c r="H27" s="157"/>
      <c r="I27" s="157"/>
      <c r="J27" s="219" t="s">
        <v>340</v>
      </c>
      <c r="K27" s="220">
        <v>6</v>
      </c>
      <c r="L27" s="157" t="s">
        <v>344</v>
      </c>
      <c r="N27" s="157"/>
      <c r="O27" s="157"/>
      <c r="P27" s="158"/>
      <c r="Q27" s="164"/>
      <c r="R27" s="133">
        <v>3</v>
      </c>
      <c r="T27" s="141"/>
    </row>
    <row r="28" spans="3:20" ht="21" thickBot="1">
      <c r="C28" s="143"/>
      <c r="D28" s="142"/>
      <c r="E28" s="144">
        <v>2</v>
      </c>
      <c r="G28" s="158"/>
      <c r="H28" s="157"/>
      <c r="I28" s="157"/>
      <c r="J28" s="219" t="s">
        <v>337</v>
      </c>
      <c r="K28" s="220">
        <v>7</v>
      </c>
      <c r="L28" s="157" t="s">
        <v>342</v>
      </c>
      <c r="N28" s="157"/>
      <c r="O28" s="157"/>
      <c r="P28" s="158"/>
      <c r="R28" s="144">
        <v>12</v>
      </c>
      <c r="T28" s="143"/>
    </row>
    <row r="29" spans="2:21" ht="21" thickBot="1">
      <c r="B29" s="183">
        <v>12</v>
      </c>
      <c r="C29" s="133">
        <v>2</v>
      </c>
      <c r="D29" s="147"/>
      <c r="E29" s="148"/>
      <c r="G29" s="158"/>
      <c r="H29" s="157"/>
      <c r="I29" s="157"/>
      <c r="J29" s="219" t="s">
        <v>338</v>
      </c>
      <c r="K29" s="220" t="s">
        <v>341</v>
      </c>
      <c r="N29" s="157"/>
      <c r="O29" s="157"/>
      <c r="P29" s="158"/>
      <c r="R29" s="151"/>
      <c r="S29" s="152"/>
      <c r="T29" s="133">
        <v>12</v>
      </c>
      <c r="U29" s="184">
        <v>11</v>
      </c>
    </row>
    <row r="30" spans="2:21" ht="21" thickBot="1">
      <c r="B30" s="183">
        <v>21</v>
      </c>
      <c r="C30" s="133">
        <v>74</v>
      </c>
      <c r="D30" s="153"/>
      <c r="E30" s="141"/>
      <c r="G30" s="158"/>
      <c r="H30" s="157"/>
      <c r="I30" s="157"/>
      <c r="J30" s="157"/>
      <c r="K30" s="153"/>
      <c r="L30" s="153"/>
      <c r="M30" s="157"/>
      <c r="N30" s="157"/>
      <c r="P30" s="158"/>
      <c r="R30" s="141"/>
      <c r="T30" s="133">
        <v>88</v>
      </c>
      <c r="U30" s="184">
        <v>22</v>
      </c>
    </row>
    <row r="31" spans="9:15" ht="20.25">
      <c r="I31" s="153"/>
      <c r="J31" s="153"/>
      <c r="M31" s="153"/>
      <c r="N31" s="153"/>
      <c r="O31" s="153"/>
    </row>
  </sheetData>
  <sheetProtection/>
  <mergeCells count="8">
    <mergeCell ref="K19:L19"/>
    <mergeCell ref="K20:L20"/>
    <mergeCell ref="P1:Q1"/>
    <mergeCell ref="J5:M5"/>
    <mergeCell ref="K11:L11"/>
    <mergeCell ref="K12:L12"/>
    <mergeCell ref="K15:L15"/>
    <mergeCell ref="K16:L16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2011-06-26T17:12:04Z</cp:lastPrinted>
  <dcterms:created xsi:type="dcterms:W3CDTF">2011-06-24T11:25:46Z</dcterms:created>
  <dcterms:modified xsi:type="dcterms:W3CDTF">2011-06-26T17:25:14Z</dcterms:modified>
  <cp:category/>
  <cp:version/>
  <cp:contentType/>
  <cp:contentStatus/>
</cp:coreProperties>
</file>